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'O2_Channel&amp;Results_A'!$A$1:$K$76</definedName>
    <definedName name="_xlnm.Print_Area" localSheetId="2">'O2_Channel&amp;Results_B'!$A$1:$K$73</definedName>
  </definedNames>
  <calcPr fullCalcOnLoad="1"/>
</workbook>
</file>

<file path=xl/sharedStrings.xml><?xml version="1.0" encoding="utf-8"?>
<sst xmlns="http://schemas.openxmlformats.org/spreadsheetml/2006/main" count="585" uniqueCount="175">
  <si>
    <t>LEAK state (oligomycin)</t>
  </si>
  <si>
    <t>Paste DatLab graph here, reduce to width 15 cm (6 inches)</t>
  </si>
  <si>
    <t>Electron transport system (ETS; uncoupled)</t>
  </si>
  <si>
    <t>pmol/(s*Mill)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</si>
  <si>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</si>
  <si>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</si>
  <si>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</si>
  <si>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</si>
  <si>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</si>
  <si>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</si>
  <si>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</si>
  <si>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</si>
  <si>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</si>
  <si>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</si>
  <si>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</si>
  <si>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</si>
  <si>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</si>
  <si>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</si>
  <si>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</si>
  <si>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</si>
  <si>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</si>
  <si>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</si>
  <si>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</si>
  <si>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</si>
  <si>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</si>
  <si>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</si>
  <si>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</si>
  <si>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</si>
  <si>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</si>
  <si>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</si>
  <si>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HEK 293T cells</t>
  </si>
  <si>
    <t>Dig</t>
  </si>
  <si>
    <t>U</t>
  </si>
  <si>
    <t>ROS production</t>
  </si>
  <si>
    <t>Conc./ml</t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</si>
  <si>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</t>
    </r>
  </si>
  <si>
    <t>cells, Cryopreservation</t>
  </si>
  <si>
    <t>Amplex Red</t>
  </si>
  <si>
    <t>O2k Amp left</t>
  </si>
  <si>
    <t>no ROX-corr.</t>
  </si>
  <si>
    <t>ADP</t>
  </si>
  <si>
    <t>Sensitivity [V/mM]</t>
  </si>
  <si>
    <t>Before cells</t>
  </si>
  <si>
    <t>Correction factor</t>
  </si>
  <si>
    <t>Normalized per million  cells</t>
  </si>
  <si>
    <t>Corrected for ROUTINE rate</t>
  </si>
  <si>
    <t>Sample concentration/chamber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</si>
  <si>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</si>
  <si>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</t>
    </r>
  </si>
  <si>
    <t>PM_L</t>
  </si>
  <si>
    <t>PM_P</t>
  </si>
  <si>
    <t>PMG_P</t>
  </si>
  <si>
    <t>PMGS_P</t>
  </si>
  <si>
    <t>PMGS_E</t>
  </si>
  <si>
    <t>S(Rot)_E</t>
  </si>
  <si>
    <t>Ama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</si>
  <si>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</si>
  <si>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</si>
  <si>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</si>
  <si>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  (corrected for ROUTINE rate)</t>
    </r>
  </si>
  <si>
    <t>Conc. Mill/ml</t>
  </si>
  <si>
    <t>MiR05</t>
  </si>
  <si>
    <t>CI</t>
  </si>
  <si>
    <t>CI&amp;II</t>
  </si>
  <si>
    <t>CII</t>
  </si>
  <si>
    <t>PM</t>
  </si>
  <si>
    <t>PGM</t>
  </si>
  <si>
    <t>PGMS</t>
  </si>
  <si>
    <t>S</t>
  </si>
  <si>
    <t>LEAK</t>
  </si>
  <si>
    <t>OXPHOS</t>
  </si>
  <si>
    <t xml:space="preserve">FCR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</si>
  <si>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</si>
  <si>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/ O</t>
    </r>
    <r>
      <rPr>
        <b/>
        <vertAlign val="subscript"/>
        <sz val="10"/>
        <rFont val="Arial"/>
        <family val="2"/>
      </rPr>
      <t>2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</si>
  <si>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</si>
  <si>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O2k right</t>
  </si>
  <si>
    <t>O2k Amp right</t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</si>
  <si>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</si>
  <si>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</si>
  <si>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</si>
  <si>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  (corrected for ROUTINE rate)</t>
    </r>
  </si>
  <si>
    <t>O2 Flux per cells</t>
  </si>
  <si>
    <t>Polarization voltage [mV]</t>
  </si>
  <si>
    <t>Chamber A. Amp</t>
  </si>
  <si>
    <t>Chamber B. Amp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</si>
  <si>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</si>
  <si>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IOC106</t>
  </si>
  <si>
    <t>ROUTINE</t>
  </si>
  <si>
    <t>Total volume added (µl)</t>
  </si>
  <si>
    <t>Sample (µl):</t>
  </si>
  <si>
    <t>Volume added in each step (µl)</t>
  </si>
  <si>
    <t>prot/ml</t>
  </si>
  <si>
    <t>mg/ml</t>
  </si>
  <si>
    <t xml:space="preserve">ETS </t>
  </si>
  <si>
    <r>
      <rPr>
        <sz val="10"/>
        <rFont val="Arial"/>
        <family val="2"/>
      </rPr>
      <t>DatLab 6 Template</t>
    </r>
    <r>
      <rPr>
        <sz val="10"/>
        <color indexed="22"/>
        <rFont val="Arial"/>
        <family val="2"/>
      </rPr>
      <t xml:space="preserve"> </t>
    </r>
  </si>
  <si>
    <t>Protocol:</t>
  </si>
  <si>
    <t>PCP: Phosphorylation Control Protocol</t>
  </si>
  <si>
    <t>New in DatLab 6:</t>
  </si>
  <si>
    <t>Select O2k-Chamber A in the Mark Statistics window. Only the selected plots (select "Marks\Statistics\Show" ) are displayed and copied to clipboard.</t>
  </si>
  <si>
    <t>Mitochondrial O2 flow, corrected for ROX  (see number on top of figure for ROX-flow)</t>
  </si>
  <si>
    <t>Flux control ratios, normalized to Electron Transport System (ETS) capacity (see number on top for ROX-corrected reference flow)</t>
  </si>
  <si>
    <t>Note:</t>
  </si>
  <si>
    <t>Edit reference values as indicated on the right of the DatLab Mark Statistics Table.</t>
  </si>
  <si>
    <t>Fill the lines 2 and 4 (colored box) with the information of your experimient.</t>
  </si>
  <si>
    <t>Guidelines: Data analysis</t>
  </si>
  <si>
    <t>1. Copy the template table sheet "O2_Channel&amp;Results_A" to obtain a copy "O2_Channel&amp;Results_A (2)" and provide the data analysis in that copied table sheet.</t>
  </si>
  <si>
    <t>Right mouse click on the name of the table sheet in the bottom line → select "Move/copy" → click on the checkbox "Copy".</t>
  </si>
  <si>
    <t>2. Adjust the copied table sheet if needed. (see below "Guidelines: Initial adjustment of the Excel template for DatLab Analysis")</t>
  </si>
  <si>
    <t>3. Paste clipboard from DatLab "Mark statistics".</t>
  </si>
  <si>
    <t>In DatLab: Mark the standardized sequence of experimental sections on the oxygen flow (left chamber).</t>
  </si>
  <si>
    <t>3A.</t>
  </si>
  <si>
    <t>In DatLab: Select "Marks\Statistics" [F2] → select left chamber (A) → select plot for marks: O2 Flux  → click on "Copy to Clipboard".</t>
  </si>
  <si>
    <r>
      <t>In the Excel template (2): Click on the upper red cell (L4) marked "</t>
    </r>
    <r>
      <rPr>
        <sz val="10"/>
        <color indexed="10"/>
        <rFont val="Arial"/>
        <family val="2"/>
      </rPr>
      <t>Copy only O2 values (Flux per V) from DatLab. Chamber A</t>
    </r>
    <r>
      <rPr>
        <sz val="10"/>
        <rFont val="Arial"/>
        <family val="2"/>
      </rPr>
      <t>" → press [Ctrl+V] to paste.</t>
    </r>
  </si>
  <si>
    <t>6. Edit axis labels and scaling as necessary.</t>
  </si>
  <si>
    <t>7. Insert the DatLab graphs with the traces for the left chamber.</t>
  </si>
  <si>
    <t>7A.</t>
  </si>
  <si>
    <t>In DatLab: Select the upper graph (left mouse click into the graph) → select "Graph\Copy to Clipboard\WMF"</t>
  </si>
  <si>
    <r>
      <t>In the copied Excel template (2):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</si>
  <si>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Select the graph (hold shift and sequentially left click onthe graph) → select "Format\Graph\Size" and set the width of the graphs to 15 cm (6 inches).</t>
  </si>
  <si>
    <t>8. Select lines 1-40 → cut [Ctrl+X] → paste [Ctrl+V] the figure with data lines into a separate table sheet where you collect all results.</t>
  </si>
  <si>
    <t>Graphs:    - left panel (top)</t>
  </si>
  <si>
    <t xml:space="preserve">                  - rigth panel (top)</t>
  </si>
  <si>
    <t xml:space="preserve">                  - left panel (below)</t>
  </si>
  <si>
    <t xml:space="preserve">                  - rigth panel (below)</t>
  </si>
  <si>
    <t xml:space="preserve">                  - middle panel (below)</t>
  </si>
  <si>
    <t>Mitochondrial H2O2 production.</t>
  </si>
  <si>
    <t>Mitochondrial H2O2 production/mitochondrial O2 flow (no ROX corr).</t>
  </si>
  <si>
    <t>Mitochondrial H2O2 production/mitochondrial O2 flow (ROX corr).</t>
  </si>
  <si>
    <t>Amp - H2O2 production analysis</t>
  </si>
  <si>
    <t>1. Go to the sheet "Amp_Channel_A" for the Amp analysis. In this sheet you can find the results.</t>
  </si>
  <si>
    <t>Guidelines: Data analysis (Amp)</t>
  </si>
  <si>
    <t>1. Copy the template table sheet "Amp_Channel_A" to obtain a copy "Amp_Channel_A (2)" and provide the data analysis in that copied table sheet.</t>
  </si>
  <si>
    <t>2. Copy the Amp graph (left chamber) and click on the upper red cell marked "Paste DatLab graph here" (A28)→ press [Ctrl+V] to paste.</t>
  </si>
  <si>
    <t>In DatLab: Mark the standardized sequence of experimental sections on the Amp slope (left chamber).</t>
  </si>
  <si>
    <t>In DatLab: Select "Marks\Statistics" [F2] → select left chamber (A) → select plot for marks: Amp slope  → click on "Copy to Clipboard".</t>
  </si>
  <si>
    <t>Data are baseline-corrected for residual oxygen consumption (ROX) . To display total rather than ROX-corrected flow, enter zero into AB20 for ROX.</t>
  </si>
  <si>
    <t>4. Edit in (AA11) the reference flux (ETS) and in (AB11) the baseline flux  for baseline correction.</t>
  </si>
  <si>
    <r>
      <t>In the Excel template (2): Click on the upper red cell (A26) marked "</t>
    </r>
    <r>
      <rPr>
        <sz val="10"/>
        <color indexed="10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</si>
  <si>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4. Copy and paste the sensitivity from each calibration in the line 4 (C to G).</t>
  </si>
  <si>
    <t>1. Copy the template table sheet "Amp_Channel_B" to obtain a copy "Amp_Channel_B (2)" and provide the data analysis in that copied table sheet.</t>
  </si>
  <si>
    <t>In DatLab: Mark the standardized sequence of experimental sections on the Amp slope (right chamber).</t>
  </si>
  <si>
    <t>In DatLab: Select "Marks\Statistics" [F2] → select right chamber (A) → select plot for marks: Amp slope  → click on "Copy to Clipboard".</t>
  </si>
  <si>
    <r>
      <t>In the Excel template (2): Click on the upper red cell (A26) marked "</t>
    </r>
    <r>
      <rPr>
        <sz val="10"/>
        <color indexed="11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</si>
  <si>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Select O2k-Chamber B in the Mark Statistics window. Only the selected plots (select "Marks\Statistics\Show" ) are displayed and copied to clipboard.</t>
  </si>
  <si>
    <t>1. Copy the template table sheet "O2_Channel&amp;Results_B" to obtain a copy "O2_Channel&amp;Results_B (2)" and provide the data analysis in that copied table sheet.</t>
  </si>
  <si>
    <t>In DatLab: Mark the standardized sequence of experimental sections on the oxygen flow (right chamber).</t>
  </si>
  <si>
    <t>In DatLab: Select "Marks\Statistics" [F2] → select right chamber (B) → select plot for marks: O2 Flux  → click on "Copy to Clipboard".</t>
  </si>
  <si>
    <r>
      <t>In the Excel template (2): Click on the upper red cell (L4) marked "</t>
    </r>
    <r>
      <rPr>
        <sz val="10"/>
        <color indexed="11"/>
        <rFont val="Arial"/>
        <family val="2"/>
      </rPr>
      <t>Copy only O2 values (Flux per V) from DatLab. Chamber B</t>
    </r>
    <r>
      <rPr>
        <sz val="10"/>
        <rFont val="Arial"/>
        <family val="2"/>
      </rPr>
      <t>" → press [Ctrl+V] to paste.</t>
    </r>
  </si>
  <si>
    <r>
      <t>In the copied Excel template (2): Click on the upper red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</si>
  <si>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1. Go to the sheet "Amp_Channel_B" for the Amp analysis. In this sheet you can find the results.</t>
  </si>
  <si>
    <t>2. Copy the Amp graph (right chamber) and click on the upper red cell marked "Paste DatLab graph here" (A28)→ press [Ctrl+V] to paste.</t>
  </si>
  <si>
    <t>5. Add the volumen titrated (µl) in each step (in line 3, O to Y boxes). For additional titrations (H2O2, AmR, HRP …), fill with the volumen added (µl) the boxes O to Y in the line 32.</t>
  </si>
  <si>
    <t>Additional titrations for fluorescence (µl) (AmR, HRP, SOD, H2O2 ...)</t>
  </si>
  <si>
    <t>5. Add the polarization voltage (Amp) used in your experiment (A7).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</si>
  <si>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 and background (fluorescence in the absence of cells)</t>
    </r>
  </si>
  <si>
    <t>2015-10-08 P6-03.DLD</t>
  </si>
  <si>
    <t>Averages</t>
  </si>
  <si>
    <t>Unit</t>
  </si>
  <si>
    <t>before cel</t>
  </si>
  <si>
    <t>S_E</t>
  </si>
  <si>
    <t>Value</t>
  </si>
  <si>
    <t>Start</t>
  </si>
  <si>
    <t>Stop</t>
  </si>
  <si>
    <t>N Points</t>
  </si>
  <si>
    <t>6A: O2 Concentration [µM]</t>
  </si>
  <si>
    <t>µM</t>
  </si>
  <si>
    <t>X</t>
  </si>
  <si>
    <t>6A: O2 Flux per V [pmol/(s*ml)]</t>
  </si>
  <si>
    <t>pmol/(s*ml)</t>
  </si>
  <si>
    <t>6A: H2O2 [µM]</t>
  </si>
  <si>
    <t>6A: H2O2 Slope uncorr. [pmol/(s*ml)]</t>
  </si>
  <si>
    <t>6B: H2O2 [µM]</t>
  </si>
  <si>
    <t>6B: H2O2 Slope uncorr. [pmol/(s*ml)]</t>
  </si>
  <si>
    <t>6B: O2 Concentration [µM]</t>
  </si>
  <si>
    <t>6B: O2 Flux per V [pmol/(s*ml)]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</si>
</sst>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18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b/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0"/>
      <color indexed="10"/>
      <name val="Arial"/>
      <family val="2"/>
    </font>
    <font>
      <b/>
      <sz val="10"/>
      <color indexed="11"/>
      <name val="Arial"/>
      <family val="2"/>
    </font>
    <font>
      <b/>
      <vertAlign val="subscript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b/>
      <u val="single"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8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2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173" fontId="5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vertical="top"/>
    </xf>
    <xf numFmtId="174" fontId="5" fillId="0" borderId="1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5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93" fillId="0" borderId="0" xfId="0" applyNumberFormat="1" applyFont="1" applyFill="1" applyBorder="1" applyAlignment="1">
      <alignment/>
    </xf>
    <xf numFmtId="21" fontId="93" fillId="0" borderId="0" xfId="0" applyNumberFormat="1" applyFont="1" applyFill="1" applyBorder="1" applyAlignment="1">
      <alignment vertical="top"/>
    </xf>
    <xf numFmtId="4" fontId="93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8" fillId="0" borderId="0" xfId="0" applyNumberFormat="1" applyFont="1" applyFill="1" applyBorder="1" applyAlignment="1">
      <alignment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" fontId="28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94" fillId="0" borderId="0" xfId="0" applyFont="1" applyBorder="1" applyAlignment="1">
      <alignment horizontal="left" vertical="top"/>
    </xf>
    <xf numFmtId="0" fontId="93" fillId="0" borderId="0" xfId="0" applyFont="1" applyAlignment="1">
      <alignment horizontal="left" vertical="top"/>
    </xf>
    <xf numFmtId="0" fontId="93" fillId="0" borderId="0" xfId="0" applyFont="1" applyAlignment="1">
      <alignment/>
    </xf>
    <xf numFmtId="21" fontId="95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4" fillId="37" borderId="0" xfId="0" applyFont="1" applyFill="1" applyAlignment="1">
      <alignment vertical="top"/>
    </xf>
    <xf numFmtId="0" fontId="35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96" fillId="38" borderId="0" xfId="0" applyFont="1" applyFill="1" applyBorder="1" applyAlignment="1">
      <alignment vertical="top"/>
    </xf>
    <xf numFmtId="0" fontId="97" fillId="0" borderId="0" xfId="0" applyFont="1" applyAlignment="1">
      <alignment horizontal="left"/>
    </xf>
    <xf numFmtId="0" fontId="97" fillId="0" borderId="0" xfId="0" applyFont="1" applyAlignment="1">
      <alignment/>
    </xf>
    <xf numFmtId="0" fontId="98" fillId="0" borderId="0" xfId="0" applyFont="1" applyBorder="1" applyAlignment="1">
      <alignment vertical="top"/>
    </xf>
    <xf numFmtId="2" fontId="4" fillId="0" borderId="0" xfId="0" applyNumberFormat="1" applyFont="1" applyAlignment="1">
      <alignment/>
    </xf>
    <xf numFmtId="0" fontId="95" fillId="0" borderId="0" xfId="0" applyFont="1" applyFill="1" applyAlignment="1">
      <alignment/>
    </xf>
    <xf numFmtId="0" fontId="95" fillId="0" borderId="1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174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95" fillId="0" borderId="0" xfId="0" applyNumberFormat="1" applyFont="1" applyFill="1" applyBorder="1" applyAlignment="1">
      <alignment/>
    </xf>
    <xf numFmtId="21" fontId="9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99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vertical="top"/>
    </xf>
    <xf numFmtId="0" fontId="96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21" fontId="6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81" fillId="0" borderId="0" xfId="0" applyFont="1" applyFill="1" applyAlignment="1">
      <alignment/>
    </xf>
    <xf numFmtId="0" fontId="4" fillId="40" borderId="0" xfId="0" applyFont="1" applyFill="1" applyAlignment="1">
      <alignment/>
    </xf>
    <xf numFmtId="0" fontId="15" fillId="41" borderId="0" xfId="0" applyFont="1" applyFill="1" applyAlignment="1">
      <alignment vertical="top"/>
    </xf>
    <xf numFmtId="0" fontId="15" fillId="42" borderId="0" xfId="0" applyFont="1" applyFill="1" applyAlignment="1">
      <alignment vertical="top"/>
    </xf>
    <xf numFmtId="0" fontId="99" fillId="42" borderId="0" xfId="0" applyFont="1" applyFill="1" applyAlignment="1">
      <alignment vertical="top"/>
    </xf>
    <xf numFmtId="0" fontId="4" fillId="43" borderId="0" xfId="0" applyFont="1" applyFill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173" fontId="5" fillId="15" borderId="14" xfId="0" applyNumberFormat="1" applyFont="1" applyFill="1" applyBorder="1" applyAlignment="1">
      <alignment horizontal="center" vertical="top"/>
    </xf>
    <xf numFmtId="0" fontId="4" fillId="15" borderId="0" xfId="0" applyFont="1" applyFill="1" applyAlignment="1">
      <alignment/>
    </xf>
    <xf numFmtId="2" fontId="99" fillId="42" borderId="10" xfId="0" applyNumberFormat="1" applyFont="1" applyFill="1" applyBorder="1" applyAlignment="1">
      <alignment vertical="top"/>
    </xf>
    <xf numFmtId="2" fontId="99" fillId="43" borderId="0" xfId="0" applyNumberFormat="1" applyFont="1" applyFill="1" applyAlignment="1">
      <alignment vertical="top"/>
    </xf>
    <xf numFmtId="2" fontId="100" fillId="0" borderId="10" xfId="0" applyNumberFormat="1" applyFont="1" applyFill="1" applyBorder="1" applyAlignment="1">
      <alignment vertical="top"/>
    </xf>
    <xf numFmtId="0" fontId="100" fillId="0" borderId="0" xfId="0" applyFont="1" applyAlignment="1">
      <alignment/>
    </xf>
    <xf numFmtId="0" fontId="100" fillId="3" borderId="0" xfId="0" applyFont="1" applyFill="1" applyAlignment="1">
      <alignment/>
    </xf>
    <xf numFmtId="0" fontId="100" fillId="3" borderId="0" xfId="0" applyFont="1" applyFill="1" applyAlignment="1">
      <alignment vertical="top"/>
    </xf>
    <xf numFmtId="4" fontId="100" fillId="3" borderId="0" xfId="0" applyNumberFormat="1" applyFont="1" applyFill="1" applyAlignment="1">
      <alignment vertical="top"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173" fontId="5" fillId="15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4" borderId="0" xfId="0" applyFont="1" applyFill="1" applyAlignment="1">
      <alignment horizontal="left" vertical="top"/>
    </xf>
    <xf numFmtId="0" fontId="103" fillId="0" borderId="13" xfId="0" applyFont="1" applyBorder="1" applyAlignment="1">
      <alignment horizontal="left" vertical="top"/>
    </xf>
    <xf numFmtId="1" fontId="103" fillId="0" borderId="13" xfId="0" applyNumberFormat="1" applyFont="1" applyFill="1" applyBorder="1" applyAlignment="1">
      <alignment horizontal="right" vertical="top"/>
    </xf>
    <xf numFmtId="175" fontId="103" fillId="0" borderId="14" xfId="0" applyNumberFormat="1" applyFont="1" applyFill="1" applyBorder="1" applyAlignment="1">
      <alignment horizontal="left" vertical="top"/>
    </xf>
    <xf numFmtId="0" fontId="4" fillId="44" borderId="10" xfId="0" applyFont="1" applyFill="1" applyBorder="1" applyAlignment="1">
      <alignment/>
    </xf>
    <xf numFmtId="0" fontId="103" fillId="0" borderId="14" xfId="0" applyNumberFormat="1" applyFont="1" applyBorder="1" applyAlignment="1">
      <alignment/>
    </xf>
    <xf numFmtId="0" fontId="103" fillId="0" borderId="14" xfId="0" applyFont="1" applyBorder="1" applyAlignment="1">
      <alignment vertical="top"/>
    </xf>
    <xf numFmtId="0" fontId="104" fillId="0" borderId="0" xfId="0" applyFont="1" applyFill="1" applyBorder="1" applyAlignment="1">
      <alignment vertical="top"/>
    </xf>
    <xf numFmtId="21" fontId="103" fillId="0" borderId="11" xfId="0" applyNumberFormat="1" applyFont="1" applyBorder="1" applyAlignment="1">
      <alignment/>
    </xf>
    <xf numFmtId="21" fontId="103" fillId="0" borderId="10" xfId="0" applyNumberFormat="1" applyFont="1" applyFill="1" applyBorder="1" applyAlignment="1">
      <alignment vertical="top"/>
    </xf>
    <xf numFmtId="21" fontId="103" fillId="0" borderId="0" xfId="0" applyNumberFormat="1" applyFont="1" applyFill="1" applyBorder="1" applyAlignment="1">
      <alignment vertical="top"/>
    </xf>
    <xf numFmtId="21" fontId="103" fillId="0" borderId="0" xfId="0" applyNumberFormat="1" applyFont="1" applyBorder="1" applyAlignment="1">
      <alignment/>
    </xf>
    <xf numFmtId="2" fontId="103" fillId="0" borderId="14" xfId="0" applyNumberFormat="1" applyFont="1" applyBorder="1" applyAlignment="1">
      <alignment vertical="top"/>
    </xf>
    <xf numFmtId="2" fontId="103" fillId="0" borderId="11" xfId="0" applyNumberFormat="1" applyFont="1" applyFill="1" applyBorder="1" applyAlignment="1">
      <alignment vertical="top"/>
    </xf>
    <xf numFmtId="2" fontId="103" fillId="0" borderId="0" xfId="0" applyNumberFormat="1" applyFont="1" applyFill="1" applyBorder="1" applyAlignment="1">
      <alignment vertical="top"/>
    </xf>
    <xf numFmtId="0" fontId="103" fillId="0" borderId="0" xfId="0" applyFont="1" applyAlignment="1">
      <alignment/>
    </xf>
    <xf numFmtId="0" fontId="103" fillId="3" borderId="0" xfId="0" applyFont="1" applyFill="1" applyAlignment="1">
      <alignment/>
    </xf>
    <xf numFmtId="0" fontId="103" fillId="3" borderId="0" xfId="0" applyFont="1" applyFill="1" applyAlignment="1">
      <alignment vertical="top"/>
    </xf>
    <xf numFmtId="4" fontId="103" fillId="3" borderId="0" xfId="0" applyNumberFormat="1" applyFont="1" applyFill="1" applyAlignment="1">
      <alignment vertical="top"/>
    </xf>
    <xf numFmtId="0" fontId="103" fillId="0" borderId="0" xfId="0" applyFont="1" applyFill="1" applyAlignment="1">
      <alignment/>
    </xf>
    <xf numFmtId="21" fontId="103" fillId="0" borderId="0" xfId="0" applyNumberFormat="1" applyFont="1" applyFill="1" applyAlignment="1">
      <alignment vertical="top"/>
    </xf>
    <xf numFmtId="2" fontId="103" fillId="0" borderId="0" xfId="0" applyNumberFormat="1" applyFont="1" applyFill="1" applyAlignment="1">
      <alignment vertical="top"/>
    </xf>
    <xf numFmtId="0" fontId="103" fillId="0" borderId="10" xfId="0" applyFont="1" applyFill="1" applyBorder="1" applyAlignment="1">
      <alignment/>
    </xf>
    <xf numFmtId="2" fontId="103" fillId="0" borderId="10" xfId="0" applyNumberFormat="1" applyFont="1" applyFill="1" applyBorder="1" applyAlignment="1">
      <alignment vertical="top"/>
    </xf>
    <xf numFmtId="2" fontId="103" fillId="42" borderId="10" xfId="0" applyNumberFormat="1" applyFont="1" applyFill="1" applyBorder="1" applyAlignment="1">
      <alignment vertical="top"/>
    </xf>
    <xf numFmtId="2" fontId="103" fillId="43" borderId="0" xfId="0" applyNumberFormat="1" applyFont="1" applyFill="1" applyAlignment="1">
      <alignment vertical="top"/>
    </xf>
    <xf numFmtId="2" fontId="99" fillId="42" borderId="0" xfId="0" applyNumberFormat="1" applyFont="1" applyFill="1" applyAlignment="1">
      <alignment vertical="top"/>
    </xf>
    <xf numFmtId="2" fontId="99" fillId="35" borderId="0" xfId="0" applyNumberFormat="1" applyFont="1" applyFill="1" applyAlignment="1">
      <alignment vertical="top"/>
    </xf>
    <xf numFmtId="2" fontId="99" fillId="37" borderId="0" xfId="0" applyNumberFormat="1" applyFont="1" applyFill="1" applyAlignment="1">
      <alignment vertical="top"/>
    </xf>
    <xf numFmtId="2" fontId="99" fillId="34" borderId="0" xfId="0" applyNumberFormat="1" applyFont="1" applyFill="1" applyAlignment="1">
      <alignment vertical="top"/>
    </xf>
    <xf numFmtId="0" fontId="99" fillId="0" borderId="18" xfId="0" applyFont="1" applyBorder="1" applyAlignment="1">
      <alignment/>
    </xf>
    <xf numFmtId="2" fontId="95" fillId="0" borderId="0" xfId="0" applyNumberFormat="1" applyFont="1" applyFill="1" applyAlignment="1">
      <alignment vertical="top"/>
    </xf>
    <xf numFmtId="0" fontId="105" fillId="0" borderId="0" xfId="0" applyFont="1" applyAlignment="1">
      <alignment vertical="top"/>
    </xf>
    <xf numFmtId="0" fontId="45" fillId="19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0" fillId="0" borderId="11" xfId="0" applyBorder="1" applyAlignment="1">
      <alignment vertical="top"/>
    </xf>
    <xf numFmtId="0" fontId="6" fillId="0" borderId="19" xfId="0" applyNumberFormat="1" applyFont="1" applyBorder="1" applyAlignment="1">
      <alignment/>
    </xf>
    <xf numFmtId="21" fontId="6" fillId="0" borderId="11" xfId="0" applyNumberFormat="1" applyFont="1" applyFill="1" applyBorder="1" applyAlignment="1">
      <alignment vertical="top"/>
    </xf>
    <xf numFmtId="2" fontId="6" fillId="0" borderId="2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" fontId="106" fillId="0" borderId="0" xfId="0" applyNumberFormat="1" applyFont="1" applyFill="1" applyBorder="1" applyAlignment="1">
      <alignment vertical="top"/>
    </xf>
    <xf numFmtId="2" fontId="106" fillId="45" borderId="0" xfId="0" applyNumberFormat="1" applyFont="1" applyFill="1" applyBorder="1" applyAlignment="1">
      <alignment vertical="top"/>
    </xf>
    <xf numFmtId="0" fontId="103" fillId="0" borderId="19" xfId="0" applyNumberFormat="1" applyFont="1" applyBorder="1" applyAlignment="1">
      <alignment/>
    </xf>
    <xf numFmtId="21" fontId="103" fillId="0" borderId="11" xfId="0" applyNumberFormat="1" applyFont="1" applyFill="1" applyBorder="1" applyAlignment="1">
      <alignment vertical="top"/>
    </xf>
    <xf numFmtId="2" fontId="103" fillId="0" borderId="20" xfId="0" applyNumberFormat="1" applyFont="1" applyFill="1" applyBorder="1" applyAlignment="1">
      <alignment vertical="top"/>
    </xf>
    <xf numFmtId="21" fontId="103" fillId="0" borderId="13" xfId="0" applyNumberFormat="1" applyFont="1" applyBorder="1" applyAlignment="1">
      <alignment/>
    </xf>
    <xf numFmtId="21" fontId="47" fillId="0" borderId="0" xfId="0" applyNumberFormat="1" applyFont="1" applyBorder="1" applyAlignment="1">
      <alignment/>
    </xf>
    <xf numFmtId="0" fontId="103" fillId="0" borderId="0" xfId="0" applyNumberFormat="1" applyFont="1" applyBorder="1" applyAlignment="1">
      <alignment/>
    </xf>
    <xf numFmtId="14" fontId="2" fillId="0" borderId="21" xfId="0" applyNumberFormat="1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1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4" fillId="15" borderId="18" xfId="0" applyFont="1" applyFill="1" applyBorder="1" applyAlignment="1">
      <alignment/>
    </xf>
    <xf numFmtId="0" fontId="4" fillId="15" borderId="18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1" fontId="0" fillId="0" borderId="0" xfId="52" applyNumberFormat="1">
      <alignment/>
      <protection/>
    </xf>
    <xf numFmtId="0" fontId="103" fillId="0" borderId="0" xfId="0" applyNumberFormat="1" applyFont="1" applyBorder="1" applyAlignment="1">
      <alignment horizontal="right"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4" fillId="47" borderId="0" xfId="0" applyFont="1" applyFill="1" applyAlignment="1">
      <alignment horizontal="center" vertical="center"/>
    </xf>
    <xf numFmtId="0" fontId="4" fillId="47" borderId="0" xfId="0" applyFont="1" applyFill="1" applyAlignment="1">
      <alignment horizontal="center"/>
    </xf>
    <xf numFmtId="174" fontId="99" fillId="35" borderId="0" xfId="0" applyNumberFormat="1" applyFont="1" applyFill="1" applyAlignment="1">
      <alignment vertical="top"/>
    </xf>
    <xf numFmtId="174" fontId="99" fillId="37" borderId="0" xfId="0" applyNumberFormat="1" applyFont="1" applyFill="1" applyAlignment="1">
      <alignment vertical="top"/>
    </xf>
    <xf numFmtId="174" fontId="99" fillId="34" borderId="0" xfId="0" applyNumberFormat="1" applyFont="1" applyFill="1" applyAlignment="1">
      <alignment vertical="top"/>
    </xf>
    <xf numFmtId="174" fontId="99" fillId="42" borderId="0" xfId="0" applyNumberFormat="1" applyFont="1" applyFill="1" applyAlignment="1">
      <alignment vertical="top"/>
    </xf>
    <xf numFmtId="174" fontId="99" fillId="0" borderId="18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'O2_Channel&amp;Results_A'!$P$18:$X$18</c:f>
              <c:numCache/>
            </c:numRef>
          </c:val>
        </c:ser>
        <c:gapWidth val="50"/>
        <c:axId val="49018137"/>
        <c:axId val="38510050"/>
      </c:bar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0050"/>
        <c:crossesAt val="0"/>
        <c:auto val="0"/>
        <c:lblOffset val="100"/>
        <c:tickLblSkip val="1"/>
        <c:noMultiLvlLbl val="0"/>
      </c:catAx>
      <c:valAx>
        <c:axId val="3851005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813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5"/>
          <c:w val="0.939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'O2_Channel&amp;Results_B'!$P$26:$X$26</c:f>
              <c:numCache/>
            </c:numRef>
          </c:val>
        </c:ser>
        <c:gapWidth val="50"/>
        <c:axId val="30386243"/>
        <c:axId val="5040732"/>
      </c:bar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732"/>
        <c:crossesAt val="0"/>
        <c:auto val="0"/>
        <c:lblOffset val="100"/>
        <c:tickLblSkip val="1"/>
        <c:noMultiLvlLbl val="0"/>
      </c:catAx>
      <c:valAx>
        <c:axId val="5040732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624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"/>
          <c:w val="0.939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'O2_Channel&amp;Results_B'!$P$27:$X$27</c:f>
              <c:numCache/>
            </c:numRef>
          </c:val>
        </c:ser>
        <c:gapWidth val="50"/>
        <c:axId val="45366589"/>
        <c:axId val="5646118"/>
      </c:bar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6118"/>
        <c:crossesAt val="0"/>
        <c:auto val="0"/>
        <c:lblOffset val="100"/>
        <c:tickLblSkip val="1"/>
        <c:noMultiLvlLbl val="0"/>
      </c:catAx>
      <c:valAx>
        <c:axId val="5646118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658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92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Amp_Channel_B!$C$3:$G$3</c:f>
              <c:strCache/>
            </c:strRef>
          </c:cat>
          <c:val>
            <c:numRef>
              <c:f>Amp_Channel_B!$C$4:$G$4</c:f>
              <c:numCache/>
            </c:numRef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15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'O2_Channel&amp;Results_A'!$Z$17:$Z$18</c:f>
              <c:strCache>
                <c:ptCount val="1"/>
                <c:pt idx="0">
                  <c:v>ETS 136.79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'O2_Channel&amp;Results_A'!$P$19:$X$19</c:f>
              <c:strCache/>
            </c:strRef>
          </c:cat>
          <c:val>
            <c:numRef>
              <c:f>'O2_Channel&amp;Results_A'!$P$20:$X$20</c:f>
              <c:numCache/>
            </c:numRef>
          </c:val>
        </c:ser>
        <c:gapWidth val="50"/>
        <c:axId val="11046131"/>
        <c:axId val="32306316"/>
      </c:bar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6316"/>
        <c:crossesAt val="0"/>
        <c:auto val="0"/>
        <c:lblOffset val="100"/>
        <c:tickLblSkip val="1"/>
        <c:noMultiLvlLbl val="0"/>
      </c:catAx>
      <c:valAx>
        <c:axId val="323063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613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5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09975"/>
          <c:w val="0.922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'O2_Channel&amp;Results_A'!$P$24:$X$24</c:f>
              <c:numCache/>
            </c:numRef>
          </c:val>
        </c:ser>
        <c:gapWidth val="50"/>
        <c:axId val="22321389"/>
        <c:axId val="66674774"/>
      </c:barChart>
      <c:catAx>
        <c:axId val="22321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774"/>
        <c:crossesAt val="0"/>
        <c:auto val="0"/>
        <c:lblOffset val="100"/>
        <c:tickLblSkip val="1"/>
        <c:noMultiLvlLbl val="0"/>
      </c:catAx>
      <c:valAx>
        <c:axId val="666747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38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5"/>
          <c:y val="0.04425"/>
          <c:w val="0.943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'O2_Channel&amp;Results_A'!$P$26:$X$26</c:f>
              <c:numCache/>
            </c:numRef>
          </c:val>
        </c:ser>
        <c:gapWidth val="50"/>
        <c:axId val="63202055"/>
        <c:axId val="31947584"/>
      </c:bar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7584"/>
        <c:crossesAt val="0"/>
        <c:auto val="0"/>
        <c:lblOffset val="100"/>
        <c:tickLblSkip val="1"/>
        <c:noMultiLvlLbl val="0"/>
      </c:catAx>
      <c:valAx>
        <c:axId val="31947584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205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8"/>
          <c:y val="0.04475"/>
          <c:w val="0.943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'O2_Channel&amp;Results_A'!$P$27:$X$27</c:f>
              <c:numCache/>
            </c:numRef>
          </c:val>
        </c:ser>
        <c:gapWidth val="50"/>
        <c:axId val="19092801"/>
        <c:axId val="37617482"/>
      </c:bar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7482"/>
        <c:crossesAt val="0"/>
        <c:auto val="0"/>
        <c:lblOffset val="100"/>
        <c:tickLblSkip val="1"/>
        <c:noMultiLvlLbl val="0"/>
      </c:catAx>
      <c:valAx>
        <c:axId val="37617482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80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Amp_Channel_A!$C$3:$G$3</c:f>
              <c:strCache/>
            </c:strRef>
          </c:cat>
          <c:val>
            <c:numRef>
              <c:f>Amp_Channel_A!$C$4:$G$4</c:f>
              <c:numCache/>
            </c:numRef>
          </c:val>
          <c:smooth val="0"/>
        </c:ser>
        <c:marker val="1"/>
        <c:axId val="3013019"/>
        <c:axId val="27117172"/>
      </c:lineChart>
      <c:catAx>
        <c:axId val="301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2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5"/>
          <c:y val="0.0495"/>
          <c:w val="0.931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'O2_Channel&amp;Results_B'!$P$18:$X$18</c:f>
              <c:numCache/>
            </c:numRef>
          </c:val>
        </c:ser>
        <c:gapWidth val="50"/>
        <c:axId val="42727957"/>
        <c:axId val="49007294"/>
      </c:barChart>
      <c:catAx>
        <c:axId val="42727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07294"/>
        <c:crossesAt val="0"/>
        <c:auto val="0"/>
        <c:lblOffset val="100"/>
        <c:tickLblSkip val="1"/>
        <c:noMultiLvlLbl val="0"/>
      </c:catAx>
      <c:valAx>
        <c:axId val="4900729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795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475"/>
          <c:w val="0.89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116.04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'O2_Channel&amp;Results_B'!$P$19:$X$19</c:f>
              <c:strCache/>
            </c:strRef>
          </c:cat>
          <c:val>
            <c:numRef>
              <c:f>'O2_Channel&amp;Results_B'!$P$20:$X$20</c:f>
              <c:numCache/>
            </c:numRef>
          </c:val>
        </c:ser>
        <c:gapWidth val="50"/>
        <c:axId val="38412463"/>
        <c:axId val="10167848"/>
      </c:barChart>
      <c:catAx>
        <c:axId val="3841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7848"/>
        <c:crossesAt val="0"/>
        <c:auto val="0"/>
        <c:lblOffset val="100"/>
        <c:tickLblSkip val="1"/>
        <c:noMultiLvlLbl val="0"/>
      </c:catAx>
      <c:valAx>
        <c:axId val="101678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246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7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10025"/>
          <c:w val="0.922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'O2_Channel&amp;Results_B'!$P$24:$X$24</c:f>
              <c:numCache/>
            </c:numRef>
          </c:val>
        </c:ser>
        <c:gapWidth val="50"/>
        <c:axId val="24401769"/>
        <c:axId val="18289330"/>
      </c:barChart>
      <c:catAx>
        <c:axId val="24401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9330"/>
        <c:crossesAt val="0"/>
        <c:auto val="0"/>
        <c:lblOffset val="100"/>
        <c:tickLblSkip val="1"/>
        <c:noMultiLvlLbl val="0"/>
      </c:catAx>
      <c:valAx>
        <c:axId val="182893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176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8</xdr:col>
      <xdr:colOff>266700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6010275" y="495300"/>
        <a:ext cx="3295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940117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39</xdr:row>
      <xdr:rowOff>114300</xdr:rowOff>
    </xdr:from>
    <xdr:to>
      <xdr:col>5</xdr:col>
      <xdr:colOff>323850</xdr:colOff>
      <xdr:row>59</xdr:row>
      <xdr:rowOff>66675</xdr:rowOff>
    </xdr:to>
    <xdr:graphicFrame>
      <xdr:nvGraphicFramePr>
        <xdr:cNvPr id="3" name="Chart 1"/>
        <xdr:cNvGraphicFramePr/>
      </xdr:nvGraphicFramePr>
      <xdr:xfrm>
        <a:off x="676275" y="6800850"/>
        <a:ext cx="38576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27</xdr:row>
      <xdr:rowOff>28575</xdr:rowOff>
    </xdr:from>
    <xdr:to>
      <xdr:col>8</xdr:col>
      <xdr:colOff>295275</xdr:colOff>
      <xdr:row>46</xdr:row>
      <xdr:rowOff>152400</xdr:rowOff>
    </xdr:to>
    <xdr:graphicFrame>
      <xdr:nvGraphicFramePr>
        <xdr:cNvPr id="4" name="Chart 1"/>
        <xdr:cNvGraphicFramePr/>
      </xdr:nvGraphicFramePr>
      <xdr:xfrm>
        <a:off x="6010275" y="465772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476250</xdr:colOff>
      <xdr:row>27</xdr:row>
      <xdr:rowOff>57150</xdr:rowOff>
    </xdr:from>
    <xdr:to>
      <xdr:col>9</xdr:col>
      <xdr:colOff>1076325</xdr:colOff>
      <xdr:row>47</xdr:row>
      <xdr:rowOff>0</xdr:rowOff>
    </xdr:to>
    <xdr:graphicFrame>
      <xdr:nvGraphicFramePr>
        <xdr:cNvPr id="5" name="Chart 1"/>
        <xdr:cNvGraphicFramePr/>
      </xdr:nvGraphicFramePr>
      <xdr:xfrm>
        <a:off x="9515475" y="468630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390525</xdr:colOff>
      <xdr:row>9</xdr:row>
      <xdr:rowOff>114300</xdr:rowOff>
    </xdr:to>
    <xdr:pic>
      <xdr:nvPicPr>
        <xdr:cNvPr id="6" name="Picture 12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6</xdr:col>
      <xdr:colOff>390525</xdr:colOff>
      <xdr:row>31</xdr:row>
      <xdr:rowOff>114300</xdr:rowOff>
    </xdr:to>
    <xdr:pic>
      <xdr:nvPicPr>
        <xdr:cNvPr id="7" name="Picture 12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291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152400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123825</xdr:rowOff>
    </xdr:from>
    <xdr:to>
      <xdr:col>8</xdr:col>
      <xdr:colOff>219075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915025" y="466725"/>
        <a:ext cx="3286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3</xdr:row>
      <xdr:rowOff>9525</xdr:rowOff>
    </xdr:from>
    <xdr:to>
      <xdr:col>9</xdr:col>
      <xdr:colOff>1143000</xdr:colOff>
      <xdr:row>26</xdr:row>
      <xdr:rowOff>38100</xdr:rowOff>
    </xdr:to>
    <xdr:graphicFrame>
      <xdr:nvGraphicFramePr>
        <xdr:cNvPr id="2" name="Chart 3"/>
        <xdr:cNvGraphicFramePr/>
      </xdr:nvGraphicFramePr>
      <xdr:xfrm>
        <a:off x="9496425" y="523875"/>
        <a:ext cx="33528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41</xdr:row>
      <xdr:rowOff>66675</xdr:rowOff>
    </xdr:from>
    <xdr:to>
      <xdr:col>5</xdr:col>
      <xdr:colOff>504825</xdr:colOff>
      <xdr:row>61</xdr:row>
      <xdr:rowOff>19050</xdr:rowOff>
    </xdr:to>
    <xdr:graphicFrame>
      <xdr:nvGraphicFramePr>
        <xdr:cNvPr id="3" name="Chart 1"/>
        <xdr:cNvGraphicFramePr/>
      </xdr:nvGraphicFramePr>
      <xdr:xfrm>
        <a:off x="857250" y="7096125"/>
        <a:ext cx="38004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28</xdr:row>
      <xdr:rowOff>28575</xdr:rowOff>
    </xdr:from>
    <xdr:to>
      <xdr:col>8</xdr:col>
      <xdr:colOff>200025</xdr:colOff>
      <xdr:row>47</xdr:row>
      <xdr:rowOff>152400</xdr:rowOff>
    </xdr:to>
    <xdr:graphicFrame>
      <xdr:nvGraphicFramePr>
        <xdr:cNvPr id="4" name="Chart 1"/>
        <xdr:cNvGraphicFramePr/>
      </xdr:nvGraphicFramePr>
      <xdr:xfrm>
        <a:off x="5857875" y="482917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609600</xdr:colOff>
      <xdr:row>28</xdr:row>
      <xdr:rowOff>19050</xdr:rowOff>
    </xdr:from>
    <xdr:to>
      <xdr:col>9</xdr:col>
      <xdr:colOff>1209675</xdr:colOff>
      <xdr:row>47</xdr:row>
      <xdr:rowOff>133350</xdr:rowOff>
    </xdr:to>
    <xdr:graphicFrame>
      <xdr:nvGraphicFramePr>
        <xdr:cNvPr id="5" name="Chart 1"/>
        <xdr:cNvGraphicFramePr/>
      </xdr:nvGraphicFramePr>
      <xdr:xfrm>
        <a:off x="9591675" y="481965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447675</xdr:colOff>
      <xdr:row>9</xdr:row>
      <xdr:rowOff>114300</xdr:rowOff>
    </xdr:to>
    <xdr:pic>
      <xdr:nvPicPr>
        <xdr:cNvPr id="6" name="Picture 2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114300</xdr:rowOff>
    </xdr:from>
    <xdr:to>
      <xdr:col>6</xdr:col>
      <xdr:colOff>447675</xdr:colOff>
      <xdr:row>26</xdr:row>
      <xdr:rowOff>57150</xdr:rowOff>
    </xdr:to>
    <xdr:pic>
      <xdr:nvPicPr>
        <xdr:cNvPr id="7" name="Picture 2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7147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76200</xdr:rowOff>
    </xdr:from>
    <xdr:to>
      <xdr:col>7</xdr:col>
      <xdr:colOff>85725</xdr:colOff>
      <xdr:row>19</xdr:row>
      <xdr:rowOff>133350</xdr:rowOff>
    </xdr:to>
    <xdr:graphicFrame>
      <xdr:nvGraphicFramePr>
        <xdr:cNvPr id="1" name="Diagramm 1"/>
        <xdr:cNvGraphicFramePr/>
      </xdr:nvGraphicFramePr>
      <xdr:xfrm>
        <a:off x="1552575" y="94297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6"/>
  <sheetViews>
    <sheetView showGridLines="0" tabSelected="1" zoomScale="80" zoomScaleNormal="80" zoomScalePageLayoutView="55" workbookViewId="0" topLeftCell="A1">
      <selection activeCell="P32" sqref="P32:X32"/>
    </sheetView>
  </sheetViews>
  <sheetFormatPr defaultColWidth="11.421875" defaultRowHeight="13.5" customHeight="1"/>
  <cols>
    <col min="1" max="1" width="31.0039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11.0039062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52" t="str">
        <f>L4</f>
        <v>2015-10-08 P6-03.DLD</v>
      </c>
      <c r="B2" s="45" t="str">
        <f>M11</f>
        <v>6A: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N2" s="277" t="s">
        <v>88</v>
      </c>
      <c r="O2" s="278" t="s">
        <v>89</v>
      </c>
      <c r="P2" s="279">
        <f>P32+O32+P3</f>
        <v>18</v>
      </c>
      <c r="Q2" s="279">
        <f>P2+Q3+Q32</f>
        <v>32</v>
      </c>
      <c r="R2" s="279">
        <f>Q2+R3+R32</f>
        <v>47</v>
      </c>
      <c r="S2" s="279">
        <f aca="true" t="shared" si="0" ref="S2:X2">R2+S3+S32</f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87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141"/>
      <c r="N3" s="277" t="s">
        <v>90</v>
      </c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28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112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28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46" t="s">
        <v>13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0.0215625</v>
      </c>
      <c r="Q7" s="32">
        <v>0.02652777777777778</v>
      </c>
      <c r="R7" s="32">
        <v>0.032025462962962964</v>
      </c>
      <c r="S7" s="32">
        <v>0.03512731481481481</v>
      </c>
      <c r="T7" s="32">
        <v>0.039976851851851854</v>
      </c>
      <c r="U7" s="32">
        <v>0.042395833333333334</v>
      </c>
      <c r="V7" s="32">
        <v>0.05268518518518519</v>
      </c>
      <c r="W7" s="32">
        <v>0.05480324074074074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0.013495370370370371</v>
      </c>
      <c r="P8" s="32">
        <v>0.02355324074074074</v>
      </c>
      <c r="Q8" s="32">
        <v>0.02791666666666667</v>
      </c>
      <c r="R8" s="32">
        <v>0.03252314814814815</v>
      </c>
      <c r="S8" s="32">
        <v>0.036006944444444446</v>
      </c>
      <c r="T8" s="32">
        <v>0.04065972222222222</v>
      </c>
      <c r="U8" s="32">
        <v>0.0436574074074074</v>
      </c>
      <c r="V8" s="32">
        <v>0.053425925925925925</v>
      </c>
      <c r="W8" s="32">
        <v>0.05552083333333333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37</v>
      </c>
      <c r="P9" s="35">
        <v>86</v>
      </c>
      <c r="Q9" s="35">
        <v>60</v>
      </c>
      <c r="R9" s="35">
        <v>22</v>
      </c>
      <c r="S9" s="35">
        <v>38</v>
      </c>
      <c r="T9" s="35">
        <v>29</v>
      </c>
      <c r="U9" s="35">
        <v>54</v>
      </c>
      <c r="V9" s="35">
        <v>33</v>
      </c>
      <c r="W9" s="35">
        <v>31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129" t="s">
        <v>164</v>
      </c>
      <c r="N10" s="118" t="s">
        <v>165</v>
      </c>
      <c r="O10" s="274">
        <v>155.0661</v>
      </c>
      <c r="P10" s="36">
        <v>132.6623</v>
      </c>
      <c r="Q10" s="36">
        <v>122.7224</v>
      </c>
      <c r="R10" s="36">
        <v>118.7271</v>
      </c>
      <c r="S10" s="36">
        <v>109.7639</v>
      </c>
      <c r="T10" s="36">
        <v>92.5122</v>
      </c>
      <c r="U10" s="36">
        <v>75.6058</v>
      </c>
      <c r="V10" s="36">
        <v>110.9296</v>
      </c>
      <c r="W10" s="36">
        <v>89.8</v>
      </c>
      <c r="X10" s="36">
        <v>83.2156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130" t="s">
        <v>167</v>
      </c>
      <c r="N11" s="65" t="s">
        <v>168</v>
      </c>
      <c r="O11" s="38">
        <v>-0.093</v>
      </c>
      <c r="P11" s="38">
        <v>45.4637</v>
      </c>
      <c r="Q11" s="38">
        <v>8.9407</v>
      </c>
      <c r="R11" s="38">
        <v>12.3013</v>
      </c>
      <c r="S11" s="38">
        <v>39.4636</v>
      </c>
      <c r="T11" s="38">
        <v>46.2546</v>
      </c>
      <c r="U11" s="38">
        <v>90.4478</v>
      </c>
      <c r="V11" s="228">
        <v>138.9824</v>
      </c>
      <c r="W11" s="230">
        <v>102.9297</v>
      </c>
      <c r="X11" s="229">
        <v>2.1938</v>
      </c>
      <c r="Y11" s="28"/>
      <c r="Z11" s="98">
        <f>V11</f>
        <v>138.9824</v>
      </c>
      <c r="AA11" s="215">
        <f>X11</f>
        <v>2.1938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0.9999839500773634</v>
      </c>
      <c r="AF15" s="269">
        <f>W20</f>
        <v>0.7367952822738888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0.3038150434475859</v>
      </c>
      <c r="AC16" s="271">
        <f>S20</f>
        <v>0.2671389725929092</v>
      </c>
      <c r="AD16" s="271">
        <f>T20</f>
        <v>0.31753951984706635</v>
      </c>
      <c r="AE16" s="271">
        <f>U20</f>
        <v>0.6428550131630298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83" t="s">
        <v>81</v>
      </c>
      <c r="N17" s="65" t="s">
        <v>3</v>
      </c>
      <c r="P17" s="85">
        <f>P11/P29</f>
        <v>30.58439286915574</v>
      </c>
      <c r="Q17" s="85">
        <f aca="true" t="shared" si="1" ref="Q17:W17">Q11/Q29</f>
        <v>6.057384823848238</v>
      </c>
      <c r="R17" s="85">
        <f t="shared" si="1"/>
        <v>8.398224953063663</v>
      </c>
      <c r="S17" s="85">
        <f t="shared" si="1"/>
        <v>27.077596550768867</v>
      </c>
      <c r="T17" s="85">
        <f t="shared" si="1"/>
        <v>31.89666384551493</v>
      </c>
      <c r="U17" s="85">
        <f t="shared" si="1"/>
        <v>63.00182717653078</v>
      </c>
      <c r="V17" s="85">
        <f>V11/V29</f>
        <v>97.14884489069539</v>
      </c>
      <c r="W17" s="85">
        <f t="shared" si="1"/>
        <v>71.98396136346551</v>
      </c>
      <c r="X17" s="85">
        <f>X11/X29</f>
        <v>1.5350031443377714</v>
      </c>
      <c r="Z17" s="286" t="s">
        <v>15</v>
      </c>
      <c r="AA17" s="76"/>
      <c r="AB17" s="273"/>
      <c r="AC17" s="272">
        <f>R20</f>
        <v>0.07177947804621365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83" t="s">
        <v>81</v>
      </c>
      <c r="N18" s="84" t="s">
        <v>24</v>
      </c>
      <c r="O18" s="84"/>
      <c r="P18" s="85">
        <f aca="true" t="shared" si="2" ref="P18:X18">P17-$AA$20</f>
        <v>29.049389724817967</v>
      </c>
      <c r="Q18" s="85">
        <f t="shared" si="2"/>
        <v>4.522381679510467</v>
      </c>
      <c r="R18" s="85">
        <f t="shared" si="2"/>
        <v>6.863221808725891</v>
      </c>
      <c r="S18" s="85">
        <f t="shared" si="2"/>
        <v>25.542593406431095</v>
      </c>
      <c r="T18" s="85">
        <f t="shared" si="2"/>
        <v>30.361660701177158</v>
      </c>
      <c r="U18" s="85">
        <f t="shared" si="2"/>
        <v>61.46682403219301</v>
      </c>
      <c r="V18" s="85">
        <f t="shared" si="2"/>
        <v>95.61384174635762</v>
      </c>
      <c r="W18" s="85">
        <f t="shared" si="2"/>
        <v>70.44895821912775</v>
      </c>
      <c r="X18" s="85">
        <f t="shared" si="2"/>
        <v>0</v>
      </c>
      <c r="Y18" s="16"/>
      <c r="Z18" s="96">
        <f>$Z11-$AA11</f>
        <v>136.7886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16"/>
      <c r="N19" s="16"/>
      <c r="O19" s="16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67" t="s">
        <v>16</v>
      </c>
      <c r="N20" s="67" t="s">
        <v>24</v>
      </c>
      <c r="O20" s="67"/>
      <c r="P20" s="66">
        <f aca="true" t="shared" si="3" ref="P20:X20">P18/$Z$20</f>
        <v>0.3038150434475859</v>
      </c>
      <c r="Q20" s="66">
        <f t="shared" si="3"/>
        <v>0.04729764031060548</v>
      </c>
      <c r="R20" s="66">
        <f t="shared" si="3"/>
        <v>0.07177947804621365</v>
      </c>
      <c r="S20" s="66">
        <f t="shared" si="3"/>
        <v>0.2671389725929092</v>
      </c>
      <c r="T20" s="66">
        <f t="shared" si="3"/>
        <v>0.31753951984706635</v>
      </c>
      <c r="U20" s="66">
        <f t="shared" si="3"/>
        <v>0.6428550131630298</v>
      </c>
      <c r="V20" s="66">
        <f t="shared" si="3"/>
        <v>0.9999839500773634</v>
      </c>
      <c r="W20" s="66">
        <f t="shared" si="3"/>
        <v>0.7367952822738888</v>
      </c>
      <c r="X20" s="66">
        <f t="shared" si="3"/>
        <v>0</v>
      </c>
      <c r="Y20" s="16"/>
      <c r="Z20" s="288">
        <f>Z18/V29</f>
        <v>95.61537636575116</v>
      </c>
      <c r="AA20" s="289">
        <f>AA11/$X$29</f>
        <v>1.5350031443377714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282"/>
      <c r="M22" s="67"/>
      <c r="N22" s="67"/>
      <c r="O22" s="67"/>
      <c r="P22" s="66">
        <f>R11/S11</f>
        <v>0.3117125655034006</v>
      </c>
      <c r="Q22" s="66">
        <f>U11/V11</f>
        <v>0.650785998802726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0.1620989555244834</v>
      </c>
      <c r="AF23" s="269">
        <f>W24</f>
        <v>0.19106358540702204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83" t="s">
        <v>57</v>
      </c>
      <c r="N24" s="65" t="s">
        <v>3</v>
      </c>
      <c r="O24" s="140"/>
      <c r="P24" s="66">
        <f>Amp_Channel_A!E45</f>
        <v>-0.02361251261352171</v>
      </c>
      <c r="Q24" s="66">
        <f>Amp_Channel_A!F45</f>
        <v>0.1544264776265025</v>
      </c>
      <c r="R24" s="66">
        <f>Amp_Channel_A!G45</f>
        <v>0.15777909396271397</v>
      </c>
      <c r="S24" s="66">
        <f>Amp_Channel_A!H45</f>
        <v>0.12821128979168755</v>
      </c>
      <c r="T24" s="66">
        <f>Amp_Channel_A!I45</f>
        <v>0.1654011039967592</v>
      </c>
      <c r="U24" s="66">
        <f>Amp_Channel_A!J45</f>
        <v>0.14790458286566768</v>
      </c>
      <c r="V24" s="66">
        <f>Amp_Channel_A!K45</f>
        <v>0.1620989555244834</v>
      </c>
      <c r="W24" s="66">
        <f>Amp_Channel_A!L45</f>
        <v>0.19106358540702204</v>
      </c>
      <c r="X24" s="66">
        <f>Amp_Channel_A!M45</f>
        <v>0.19674374565765815</v>
      </c>
      <c r="AB24" s="270">
        <f>P24</f>
        <v>-0.02361251261352171</v>
      </c>
      <c r="AC24" s="271">
        <f>S24</f>
        <v>0.12821128979168755</v>
      </c>
      <c r="AD24" s="271">
        <f>T24</f>
        <v>0.1654011039967592</v>
      </c>
      <c r="AE24" s="271">
        <f>U24</f>
        <v>0.14790458286566768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83" t="s">
        <v>58</v>
      </c>
      <c r="N25" s="65" t="s">
        <v>3</v>
      </c>
      <c r="P25" s="66">
        <f>Amp_Channel_A!E50</f>
        <v>0</v>
      </c>
      <c r="Q25" s="66">
        <f>Amp_Channel_A!F50</f>
        <v>0.1780389902400242</v>
      </c>
      <c r="R25" s="66">
        <f>Amp_Channel_A!G50</f>
        <v>0.18139160657623568</v>
      </c>
      <c r="S25" s="66">
        <f>Amp_Channel_A!H50</f>
        <v>0.15182380240520926</v>
      </c>
      <c r="T25" s="66">
        <f>Amp_Channel_A!I50</f>
        <v>0.1890136166102809</v>
      </c>
      <c r="U25" s="66">
        <f>Amp_Channel_A!J50</f>
        <v>0.1715170954791894</v>
      </c>
      <c r="V25" s="66">
        <f>Amp_Channel_A!K50</f>
        <v>0.1857114681380051</v>
      </c>
      <c r="W25" s="66">
        <f>Amp_Channel_A!L50</f>
        <v>0.21467609802054374</v>
      </c>
      <c r="X25" s="66">
        <f>Amp_Channel_A!M50</f>
        <v>0.22035625827117986</v>
      </c>
      <c r="AB25" s="273"/>
      <c r="AC25" s="272">
        <f>R24</f>
        <v>0.15777909396271397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83" t="s">
        <v>35</v>
      </c>
      <c r="N26" s="65" t="s">
        <v>39</v>
      </c>
      <c r="O26" s="140"/>
      <c r="P26" s="66">
        <f>P24/P17</f>
        <v>-0.000772044510235639</v>
      </c>
      <c r="Q26" s="66">
        <f aca="true" t="shared" si="4" ref="Q26:W26">Q24/Q17</f>
        <v>0.02549391892991798</v>
      </c>
      <c r="R26" s="66">
        <f t="shared" si="4"/>
        <v>0.018787195490060832</v>
      </c>
      <c r="S26" s="66">
        <f t="shared" si="4"/>
        <v>0.00473495827265537</v>
      </c>
      <c r="T26" s="66">
        <f t="shared" si="4"/>
        <v>0.005185529897353722</v>
      </c>
      <c r="U26" s="66">
        <f t="shared" si="4"/>
        <v>0.002347623703852903</v>
      </c>
      <c r="V26" s="66">
        <f t="shared" si="4"/>
        <v>0.0016685628707872441</v>
      </c>
      <c r="W26" s="66">
        <f t="shared" si="4"/>
        <v>0.0026542521665665624</v>
      </c>
      <c r="X26" s="66">
        <f>X24/X17</f>
        <v>0.12817155872507155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46" t="s">
        <v>38</v>
      </c>
      <c r="B27" s="71"/>
      <c r="C27" s="64"/>
      <c r="D27" s="64"/>
      <c r="E27" s="64"/>
      <c r="F27" s="64"/>
      <c r="G27" s="64"/>
      <c r="L27" s="42"/>
      <c r="M27" s="83" t="s">
        <v>35</v>
      </c>
      <c r="N27" s="294" t="s">
        <v>24</v>
      </c>
      <c r="O27" s="216"/>
      <c r="P27" s="285">
        <f>P24/P18</f>
        <v>-0.000812840229595208</v>
      </c>
      <c r="Q27" s="285">
        <f aca="true" t="shared" si="5" ref="Q27:W27">Q24/Q18</f>
        <v>0.03414715708896527</v>
      </c>
      <c r="R27" s="285">
        <f t="shared" si="5"/>
        <v>0.02298907107477043</v>
      </c>
      <c r="S27" s="285">
        <f t="shared" si="5"/>
        <v>0.0050195094817351875</v>
      </c>
      <c r="T27" s="285">
        <f t="shared" si="5"/>
        <v>0.005447696212162281</v>
      </c>
      <c r="U27" s="285">
        <f t="shared" si="5"/>
        <v>0.0024062506107067325</v>
      </c>
      <c r="V27" s="285">
        <f t="shared" si="5"/>
        <v>0.001695350302464533</v>
      </c>
      <c r="W27" s="285">
        <f t="shared" si="5"/>
        <v>0.002712085320165117</v>
      </c>
      <c r="X27" s="37"/>
      <c r="AX27" s="22"/>
      <c r="BC27" s="17"/>
    </row>
    <row r="28" spans="1:55" s="16" customFormat="1" ht="13.5" customHeight="1" thickBot="1">
      <c r="A28" s="14" t="s">
        <v>1</v>
      </c>
      <c r="B28" s="71"/>
      <c r="C28" s="64"/>
      <c r="D28" s="64"/>
      <c r="E28" s="64"/>
      <c r="F28" s="64"/>
      <c r="G28" s="64"/>
      <c r="L28" s="282"/>
      <c r="M28" s="283" t="s">
        <v>59</v>
      </c>
      <c r="N28" s="284" t="s">
        <v>39</v>
      </c>
      <c r="O28" s="284"/>
      <c r="P28" s="66">
        <f>P25/P17</f>
        <v>0</v>
      </c>
      <c r="Q28" s="66">
        <f aca="true" t="shared" si="6" ref="Q28:W28">Q25/Q17</f>
        <v>0.02939205538652183</v>
      </c>
      <c r="R28" s="66">
        <f t="shared" si="6"/>
        <v>0.02159880303159351</v>
      </c>
      <c r="S28" s="66">
        <f t="shared" si="6"/>
        <v>0.00560698960561543</v>
      </c>
      <c r="T28" s="66">
        <f t="shared" si="6"/>
        <v>0.005925811474382723</v>
      </c>
      <c r="U28" s="66">
        <f t="shared" si="6"/>
        <v>0.0027224146213823196</v>
      </c>
      <c r="V28" s="66">
        <f t="shared" si="6"/>
        <v>0.0019116178720081927</v>
      </c>
      <c r="W28" s="66">
        <f t="shared" si="6"/>
        <v>0.0029822768010305655</v>
      </c>
      <c r="X28" s="66">
        <f>X25/X17</f>
        <v>0.14355427158831366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139" t="s">
        <v>91</v>
      </c>
      <c r="N29" s="139" t="s">
        <v>92</v>
      </c>
      <c r="O29" s="37"/>
      <c r="P29" s="37">
        <f>$E$4-($E$4*P2/1000)/2</f>
        <v>1.4865</v>
      </c>
      <c r="Q29" s="37">
        <f>$E$4-($E$4*Q2/1000)/2</f>
        <v>1.476</v>
      </c>
      <c r="R29" s="37">
        <f>$E$4-($E$4*R2/1000)/2</f>
        <v>1.46475</v>
      </c>
      <c r="S29" s="37">
        <f aca="true" t="shared" si="7" ref="S29:X29">R29-(R29*S3/1000)/2</f>
        <v>1.45742625</v>
      </c>
      <c r="T29" s="37">
        <f t="shared" si="7"/>
        <v>1.45013911875</v>
      </c>
      <c r="U29" s="37">
        <f t="shared" si="7"/>
        <v>1.4356377275624999</v>
      </c>
      <c r="V29" s="37">
        <f t="shared" si="7"/>
        <v>1.4306129955160312</v>
      </c>
      <c r="W29" s="37">
        <f t="shared" si="7"/>
        <v>1.429897689018273</v>
      </c>
      <c r="X29" s="37">
        <f t="shared" si="7"/>
        <v>1.429182740173764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0.001695350302464533</v>
      </c>
      <c r="AF32" s="320">
        <f>W27</f>
        <v>0.002712085320165117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-0.000812840229595208</v>
      </c>
      <c r="AC33" s="318">
        <f>S27</f>
        <v>0.0050195094817351875</v>
      </c>
      <c r="AD33" s="318">
        <f>T27</f>
        <v>0.005447696212162281</v>
      </c>
      <c r="AE33" s="318">
        <f>U27</f>
        <v>0.0024062506107067325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273"/>
      <c r="AC34" s="319">
        <f>R27</f>
        <v>0.02298907107477043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98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191"/>
      <c r="Y68" s="19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X69" s="191"/>
      <c r="Y69" s="191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X70" s="191"/>
      <c r="Y70" s="191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X71" s="76"/>
      <c r="Y71" s="201"/>
      <c r="AX71" s="149"/>
      <c r="BC71" s="191"/>
    </row>
    <row r="72" spans="1:55" s="28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137"/>
      <c r="M72" s="202"/>
      <c r="N72" s="174"/>
      <c r="O72" s="174"/>
      <c r="P72" s="37"/>
      <c r="Q72" s="37"/>
      <c r="R72" s="37"/>
      <c r="S72" s="37"/>
      <c r="T72" s="37"/>
      <c r="U72" s="37"/>
      <c r="V72" s="37"/>
      <c r="X72" s="97"/>
      <c r="AX72" s="149"/>
      <c r="BC72" s="191"/>
    </row>
    <row r="73" spans="1:55" s="2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16"/>
      <c r="M73" s="16"/>
      <c r="N73" s="16"/>
      <c r="O73" s="16"/>
      <c r="P73" s="183"/>
      <c r="Q73" s="184"/>
      <c r="R73" s="184"/>
      <c r="S73" s="184"/>
      <c r="T73" s="183"/>
      <c r="U73" s="183"/>
      <c r="V73" s="184"/>
      <c r="W73" s="144"/>
      <c r="AX73" s="149"/>
      <c r="BC73" s="191"/>
    </row>
    <row r="74" spans="1:55" s="28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203"/>
      <c r="M74" s="204"/>
      <c r="N74" s="204"/>
      <c r="O74" s="204"/>
      <c r="P74" s="37"/>
      <c r="Q74" s="37"/>
      <c r="R74" s="37"/>
      <c r="S74" s="37"/>
      <c r="T74" s="37"/>
      <c r="U74" s="37"/>
      <c r="V74" s="37"/>
      <c r="W74" s="37"/>
      <c r="AX74" s="149"/>
      <c r="BC74" s="191"/>
    </row>
    <row r="75" spans="1:55" s="16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L75" s="28"/>
      <c r="P75" s="205"/>
      <c r="Q75" s="205"/>
      <c r="R75" s="206"/>
      <c r="S75" s="123"/>
      <c r="T75" s="28"/>
      <c r="U75" s="28"/>
      <c r="V75" s="28"/>
      <c r="W75" s="28"/>
      <c r="X75" s="28"/>
      <c r="Y75" s="28"/>
      <c r="AX75" s="22"/>
      <c r="BC75" s="17"/>
    </row>
    <row r="76" spans="1:55" s="148" customFormat="1" ht="13.5" customHeight="1">
      <c r="A76" s="113" t="s">
        <v>105</v>
      </c>
      <c r="B76" s="12"/>
      <c r="C76" s="12"/>
      <c r="D76" s="12"/>
      <c r="E76" s="12"/>
      <c r="F76" s="12"/>
      <c r="G76" s="12"/>
      <c r="H76" s="10"/>
      <c r="I76" s="10"/>
      <c r="L76" s="28"/>
      <c r="M76" s="204"/>
      <c r="N76" s="204"/>
      <c r="O76" s="204"/>
      <c r="P76" s="37"/>
      <c r="Q76" s="37"/>
      <c r="R76" s="37"/>
      <c r="S76" s="28"/>
      <c r="T76" s="28"/>
      <c r="U76" s="28"/>
      <c r="V76" s="28"/>
      <c r="W76" s="28"/>
      <c r="X76" s="137"/>
      <c r="Y76" s="137"/>
      <c r="AX76" s="149"/>
      <c r="BC76" s="138"/>
    </row>
    <row r="77" spans="1:57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L77" s="179"/>
      <c r="AZ77" s="207"/>
      <c r="BA77" s="207"/>
      <c r="BB77" s="207"/>
      <c r="BE77" s="192"/>
    </row>
    <row r="78" spans="1:56" s="137" customFormat="1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208"/>
      <c r="K78" s="208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Y78" s="207"/>
      <c r="AZ78" s="207"/>
      <c r="BA78" s="207"/>
      <c r="BD78" s="192"/>
    </row>
    <row r="79" spans="1:56" s="137" customFormat="1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208"/>
      <c r="K79" s="208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Y79" s="207"/>
      <c r="AZ79" s="207"/>
      <c r="BA79" s="207"/>
      <c r="BD79" s="192"/>
    </row>
    <row r="80" spans="1:56" s="137" customFormat="1" ht="13.5" customHeight="1">
      <c r="A80" s="12"/>
      <c r="B80" s="113" t="s">
        <v>109</v>
      </c>
      <c r="C80" s="12"/>
      <c r="D80" s="12"/>
      <c r="E80" s="12"/>
      <c r="F80" s="12"/>
      <c r="G80" s="12"/>
      <c r="H80" s="10"/>
      <c r="I80" s="10"/>
      <c r="J80" s="208"/>
      <c r="K80" s="208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Y80" s="207"/>
      <c r="AZ80" s="207"/>
      <c r="BA80" s="207"/>
      <c r="BD80" s="192"/>
    </row>
    <row r="81" spans="1:57" ht="13.5" customHeight="1">
      <c r="A81" s="91" t="s">
        <v>110</v>
      </c>
      <c r="B81" s="113" t="s">
        <v>111</v>
      </c>
      <c r="C81" s="12"/>
      <c r="D81" s="12"/>
      <c r="E81" s="12"/>
      <c r="F81" s="12"/>
      <c r="G81" s="12"/>
      <c r="H81" s="10"/>
      <c r="I81" s="10"/>
      <c r="J81" s="93"/>
      <c r="K81" s="93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Y81" s="21"/>
      <c r="BB81"/>
      <c r="BD81" s="2"/>
      <c r="BE81"/>
    </row>
    <row r="82" spans="1:57" ht="13.5" customHeight="1">
      <c r="A82" s="12"/>
      <c r="B82" s="113" t="s">
        <v>112</v>
      </c>
      <c r="C82" s="12"/>
      <c r="D82" s="12"/>
      <c r="E82" s="12"/>
      <c r="F82" s="12"/>
      <c r="G82" s="12"/>
      <c r="H82" s="10"/>
      <c r="I82" s="10"/>
      <c r="J82" s="93"/>
      <c r="K82" s="93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Y82" s="21"/>
      <c r="BB82"/>
      <c r="BD82" s="2"/>
      <c r="BE82"/>
    </row>
    <row r="83" spans="1:4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93"/>
      <c r="K83" s="93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</row>
    <row r="84" spans="1:45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93"/>
      <c r="K84" s="93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1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</row>
    <row r="87" spans="1:1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</row>
    <row r="88" spans="1:11" ht="13.5" customHeight="1">
      <c r="A88" s="12"/>
      <c r="B88" s="113" t="s">
        <v>117</v>
      </c>
      <c r="C88" s="12"/>
      <c r="D88" s="12"/>
      <c r="E88" s="12"/>
      <c r="F88" s="12"/>
      <c r="G88" s="12"/>
      <c r="H88" s="10"/>
      <c r="I88" s="10"/>
      <c r="J88" s="10"/>
      <c r="K88" s="10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 s="8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129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132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9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92"/>
      <c r="B95" s="12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1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2"/>
      <c r="B97" s="12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11"/>
      <c r="B98" s="113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92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1"/>
      <c r="B100" s="113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2"/>
      <c r="B101" s="9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2"/>
      <c r="B102" s="113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1:61" s="11" customFormat="1" ht="13.5" customHeight="1">
      <c r="A103" s="113"/>
      <c r="B103" s="12"/>
      <c r="C103" s="12"/>
      <c r="D103" s="12"/>
      <c r="E103" s="12"/>
      <c r="F103" s="12"/>
      <c r="G103" s="12"/>
      <c r="H103" s="10"/>
      <c r="I103" s="10"/>
      <c r="J103" s="10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3"/>
      <c r="B104" s="12"/>
      <c r="C104" s="12"/>
      <c r="D104" s="12"/>
      <c r="E104" s="12"/>
      <c r="F104" s="12"/>
      <c r="G104" s="12"/>
      <c r="H104" s="10"/>
      <c r="I104" s="10"/>
      <c r="J104" s="10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1" s="11" customFormat="1" ht="13.5" customHeight="1">
      <c r="A105" s="113"/>
      <c r="B105" s="12"/>
      <c r="C105" s="12"/>
      <c r="D105" s="12"/>
      <c r="E105" s="12"/>
      <c r="F105" s="12"/>
      <c r="G105" s="12"/>
      <c r="H105" s="10"/>
      <c r="I105" s="10"/>
      <c r="J105" s="10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8:61" s="11" customFormat="1" ht="13.5" customHeight="1">
      <c r="H106"/>
      <c r="I106"/>
      <c r="J106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5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 s="10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 s="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 s="10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116"/>
      <c r="B113" s="116"/>
      <c r="C113" s="116"/>
      <c r="D113" s="116"/>
      <c r="E113" s="116"/>
      <c r="F113" s="116"/>
      <c r="G113" s="116"/>
      <c r="H113" s="117"/>
      <c r="I113" s="117"/>
      <c r="J113" s="117"/>
      <c r="K113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116"/>
      <c r="B114" s="116"/>
      <c r="C114" s="116"/>
      <c r="D114" s="116"/>
      <c r="E114" s="116"/>
      <c r="F114" s="116"/>
      <c r="G114" s="116"/>
      <c r="H114" s="117"/>
      <c r="I114" s="117"/>
      <c r="J114" s="117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116"/>
      <c r="B115" s="116"/>
      <c r="C115" s="116"/>
      <c r="D115" s="116"/>
      <c r="E115" s="116"/>
      <c r="F115" s="116"/>
      <c r="G115" s="116"/>
      <c r="H115" s="117"/>
      <c r="I115" s="117"/>
      <c r="J115" s="117"/>
      <c r="K115" s="10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 s="10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1:62" s="11" customFormat="1" ht="13.5" customHeight="1">
      <c r="A117" s="86"/>
      <c r="B117" s="86"/>
      <c r="C117" s="86"/>
      <c r="D117" s="86"/>
      <c r="E117" s="86"/>
      <c r="F117" s="86"/>
      <c r="G117" s="86"/>
      <c r="H117" s="95"/>
      <c r="I117" s="95"/>
      <c r="J117" s="95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 s="21"/>
      <c r="BB117" s="21"/>
      <c r="BC117" s="21"/>
      <c r="BD117"/>
      <c r="BE117"/>
      <c r="BF117" s="2"/>
      <c r="BG117"/>
      <c r="BH117"/>
      <c r="BI117"/>
      <c r="BJ117"/>
    </row>
    <row r="118" spans="1:62" s="11" customFormat="1" ht="13.5" customHeight="1">
      <c r="A118" s="86"/>
      <c r="B118" s="86"/>
      <c r="C118" s="86"/>
      <c r="D118" s="86"/>
      <c r="E118" s="86"/>
      <c r="F118" s="86"/>
      <c r="G118" s="86"/>
      <c r="H118" s="95"/>
      <c r="I118" s="95"/>
      <c r="J118" s="95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 s="21"/>
      <c r="BB118" s="21"/>
      <c r="BC118" s="21"/>
      <c r="BD118"/>
      <c r="BE118"/>
      <c r="BF118" s="2"/>
      <c r="BG118"/>
      <c r="BH118"/>
      <c r="BI118"/>
      <c r="BJ118"/>
    </row>
    <row r="119" spans="1:62" s="11" customFormat="1" ht="13.5" customHeight="1">
      <c r="A119" s="86"/>
      <c r="B119" s="86"/>
      <c r="C119" s="86"/>
      <c r="D119" s="86"/>
      <c r="E119" s="86"/>
      <c r="F119" s="86"/>
      <c r="G119" s="86"/>
      <c r="H119" s="95"/>
      <c r="I119" s="95"/>
      <c r="J119" s="95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 s="21"/>
      <c r="BB119" s="21"/>
      <c r="BC119" s="21"/>
      <c r="BD119"/>
      <c r="BE119"/>
      <c r="BF119" s="2"/>
      <c r="BG119"/>
      <c r="BH119"/>
      <c r="BI119"/>
      <c r="BJ119"/>
    </row>
    <row r="120" spans="8:61" s="11" customFormat="1" ht="13.5" customHeight="1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5"/>
      <c r="X120"/>
      <c r="Y120"/>
      <c r="Z120" s="137"/>
      <c r="AA120" s="137"/>
      <c r="AB120" s="137"/>
      <c r="AC120" s="137"/>
      <c r="AD120" s="137"/>
      <c r="AE120" s="137"/>
      <c r="AF120" s="1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 s="21"/>
      <c r="BA120" s="21"/>
      <c r="BB120" s="21"/>
      <c r="BC120"/>
      <c r="BD120"/>
      <c r="BE120" s="2"/>
      <c r="BF120"/>
      <c r="BG120"/>
      <c r="BH120"/>
      <c r="BI120"/>
    </row>
    <row r="121" spans="8:61" s="11" customFormat="1" ht="13.5" customHeight="1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5"/>
      <c r="X121"/>
      <c r="Y121"/>
      <c r="Z121" s="137"/>
      <c r="AA121" s="137"/>
      <c r="AB121" s="137"/>
      <c r="AC121" s="137"/>
      <c r="AD121" s="137"/>
      <c r="AE121" s="137"/>
      <c r="AF121" s="10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 s="21"/>
      <c r="BA121" s="21"/>
      <c r="BB121" s="21"/>
      <c r="BC121"/>
      <c r="BD121"/>
      <c r="BE121" s="2"/>
      <c r="BF121"/>
      <c r="BG121"/>
      <c r="BH121"/>
      <c r="BI121"/>
    </row>
    <row r="122" spans="8:61" s="11" customFormat="1" ht="13.5" customHeight="1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5"/>
      <c r="X122"/>
      <c r="Y122"/>
      <c r="Z122" s="137"/>
      <c r="AA122" s="137"/>
      <c r="AB122" s="137"/>
      <c r="AC122" s="137"/>
      <c r="AD122" s="137"/>
      <c r="AE122" s="137"/>
      <c r="AF122" s="10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 s="21"/>
      <c r="BA122" s="21"/>
      <c r="BB122" s="21"/>
      <c r="BC122"/>
      <c r="BD122"/>
      <c r="BE122" s="2"/>
      <c r="BF122"/>
      <c r="BG122"/>
      <c r="BH122"/>
      <c r="BI122"/>
    </row>
    <row r="123" ht="13.5" customHeight="1">
      <c r="B123" s="69"/>
    </row>
    <row r="126" spans="8:61" s="11" customFormat="1" ht="13.5" customHeight="1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5"/>
      <c r="X126"/>
      <c r="Y126"/>
      <c r="Z126" s="137"/>
      <c r="AA126" s="137"/>
      <c r="AB126" s="137"/>
      <c r="AC126" s="137"/>
      <c r="AD126" s="137"/>
      <c r="AE126" s="137"/>
      <c r="AF126" s="10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 s="21"/>
      <c r="BA126" s="21"/>
      <c r="BB126" s="21"/>
      <c r="BC126"/>
      <c r="BD126"/>
      <c r="BE126" s="2"/>
      <c r="BF126"/>
      <c r="BG126"/>
      <c r="BH126"/>
      <c r="BI126"/>
    </row>
  </sheetData>
  <sheetProtection/>
  <mergeCells count="6">
    <mergeCell ref="M1:N1"/>
    <mergeCell ref="M54:N54"/>
    <mergeCell ref="AB13:AF13"/>
    <mergeCell ref="AB21:AF21"/>
    <mergeCell ref="AB30:AF30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83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85</v>
      </c>
      <c r="C4" s="227">
        <v>1.0747</v>
      </c>
      <c r="D4" s="227">
        <v>0.8805</v>
      </c>
      <c r="E4" s="227">
        <v>0.8436</v>
      </c>
      <c r="F4" s="227"/>
      <c r="G4" s="227">
        <v>0.8483</v>
      </c>
      <c r="J4">
        <f>$C4/C4</f>
        <v>1</v>
      </c>
      <c r="K4">
        <f>$C4/D4</f>
        <v>1.220556501987507</v>
      </c>
      <c r="L4">
        <f>$C4/E4</f>
        <v>1.273944997629208</v>
      </c>
      <c r="M4" t="e">
        <f>$C4/F4</f>
        <v>#DIV/0!</v>
      </c>
      <c r="N4">
        <f>$C4/G4</f>
        <v>1.266886714605682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112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0.018298611111111113</v>
      </c>
      <c r="E29" s="32">
        <v>0.021967592592592594</v>
      </c>
      <c r="F29" s="32">
        <v>0.027407407407407408</v>
      </c>
      <c r="G29" s="32">
        <v>0.03230324074074074</v>
      </c>
      <c r="H29" s="32">
        <v>0.03512731481481481</v>
      </c>
      <c r="I29" s="32">
        <v>0.04034722222222222</v>
      </c>
      <c r="J29" s="32">
        <v>0.042395833333333334</v>
      </c>
      <c r="K29" s="32">
        <v>0.05268518518518519</v>
      </c>
      <c r="L29" s="32">
        <v>0.054953703703703706</v>
      </c>
      <c r="M29" s="32">
        <v>0.057118055555555554</v>
      </c>
    </row>
    <row r="30" spans="1:13" ht="12.75">
      <c r="A30" s="5"/>
      <c r="B30" s="1" t="s">
        <v>162</v>
      </c>
      <c r="C30" s="32"/>
      <c r="D30" s="32">
        <v>0.018622685185185183</v>
      </c>
      <c r="E30" s="32">
        <v>0.023229166666666665</v>
      </c>
      <c r="F30" s="32">
        <v>0.027997685185185184</v>
      </c>
      <c r="G30" s="32">
        <v>0.032546296296296295</v>
      </c>
      <c r="H30" s="32">
        <v>0.036006944444444446</v>
      </c>
      <c r="I30" s="32">
        <v>0.04078703703703704</v>
      </c>
      <c r="J30" s="32">
        <v>0.0436574074074074</v>
      </c>
      <c r="K30" s="32">
        <v>0.053425925925925925</v>
      </c>
      <c r="L30" s="32">
        <v>0.05552083333333333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14</v>
      </c>
      <c r="E31" s="35">
        <v>55</v>
      </c>
      <c r="F31" s="35">
        <v>26</v>
      </c>
      <c r="G31" s="35">
        <v>10</v>
      </c>
      <c r="H31" s="35">
        <v>38</v>
      </c>
      <c r="I31" s="35">
        <v>19</v>
      </c>
      <c r="J31" s="35">
        <v>54</v>
      </c>
      <c r="K31" s="35">
        <v>33</v>
      </c>
      <c r="L31" s="35">
        <v>25</v>
      </c>
      <c r="M31" s="35">
        <v>21</v>
      </c>
    </row>
    <row r="32" spans="1:13" ht="12.75">
      <c r="A32" s="231"/>
      <c r="B32" s="232" t="s">
        <v>169</v>
      </c>
      <c r="C32" s="233" t="s">
        <v>165</v>
      </c>
      <c r="D32" s="234">
        <v>0.3259</v>
      </c>
      <c r="E32" s="234">
        <v>0.0766</v>
      </c>
      <c r="F32" s="234">
        <v>0.3023</v>
      </c>
      <c r="G32" s="234">
        <v>0.7261</v>
      </c>
      <c r="H32" s="234">
        <v>0.8792</v>
      </c>
      <c r="I32" s="234">
        <v>1.2306</v>
      </c>
      <c r="J32" s="234">
        <v>1.1734</v>
      </c>
      <c r="K32" s="234">
        <v>1.495</v>
      </c>
      <c r="L32" s="234">
        <v>1.6119</v>
      </c>
      <c r="M32" s="234">
        <v>1.8597</v>
      </c>
    </row>
    <row r="33" spans="1:13" ht="12.75">
      <c r="A33" s="231" t="s">
        <v>166</v>
      </c>
      <c r="B33" s="232" t="s">
        <v>170</v>
      </c>
      <c r="C33" s="233" t="s">
        <v>168</v>
      </c>
      <c r="D33" s="234">
        <v>0.464</v>
      </c>
      <c r="E33" s="234">
        <v>0.4289</v>
      </c>
      <c r="F33" s="234">
        <v>0.5669</v>
      </c>
      <c r="G33" s="234">
        <v>0.5695</v>
      </c>
      <c r="H33" s="234">
        <v>0.5109</v>
      </c>
      <c r="I33" s="234">
        <v>0.5525</v>
      </c>
      <c r="J33" s="234">
        <v>0.5309</v>
      </c>
      <c r="K33" s="234">
        <v>0.5493</v>
      </c>
      <c r="L33" s="234">
        <v>0.5819</v>
      </c>
      <c r="M33" s="234">
        <v>0.5882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0.464</v>
      </c>
      <c r="E41" s="225">
        <f>E33*J4</f>
        <v>0.4289</v>
      </c>
      <c r="F41" s="225">
        <f>F33*K4</f>
        <v>0.6919334809767177</v>
      </c>
      <c r="G41" s="225">
        <f>G33*K4</f>
        <v>0.6951069278818853</v>
      </c>
      <c r="H41" s="225">
        <f>H33*L4</f>
        <v>0.6508584992887625</v>
      </c>
      <c r="I41" s="225">
        <f>I33*L4</f>
        <v>0.7038546111901375</v>
      </c>
      <c r="J41" s="225">
        <f>J33*L4</f>
        <v>0.6763373992413466</v>
      </c>
      <c r="K41" s="225">
        <f>K33*N4</f>
        <v>0.6959008723329011</v>
      </c>
      <c r="L41" s="225">
        <f>L33*N4</f>
        <v>0.7372013792290463</v>
      </c>
      <c r="M41" s="225">
        <f>M33*N4</f>
        <v>0.745182765531062</v>
      </c>
    </row>
    <row r="42" spans="1:13" ht="14.25">
      <c r="A42" s="219" t="s">
        <v>154</v>
      </c>
      <c r="E42" s="128">
        <f>E41-$D$41</f>
        <v>-0.03510000000000002</v>
      </c>
      <c r="F42" s="128">
        <f aca="true" t="shared" si="0" ref="F42:M42">F41-$D$41</f>
        <v>0.22793348097671767</v>
      </c>
      <c r="G42" s="128">
        <f t="shared" si="0"/>
        <v>0.2311069278818853</v>
      </c>
      <c r="H42" s="128">
        <f t="shared" si="0"/>
        <v>0.18685849928876247</v>
      </c>
      <c r="I42" s="128">
        <f t="shared" si="0"/>
        <v>0.23985461119013746</v>
      </c>
      <c r="J42" s="128">
        <f t="shared" si="0"/>
        <v>0.2123373992413466</v>
      </c>
      <c r="K42" s="128">
        <f t="shared" si="0"/>
        <v>0.23190087233290108</v>
      </c>
      <c r="L42" s="128">
        <f>L41-$D$41</f>
        <v>0.27320137922904625</v>
      </c>
      <c r="M42" s="128">
        <f t="shared" si="0"/>
        <v>0.281182765531062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-0.02361251261352171</v>
      </c>
      <c r="F45" s="128">
        <f aca="true" t="shared" si="1" ref="F45:M45">F42/F46</f>
        <v>0.1544264776265025</v>
      </c>
      <c r="G45" s="128">
        <f>G42/G46</f>
        <v>0.15777909396271397</v>
      </c>
      <c r="H45" s="128">
        <f t="shared" si="1"/>
        <v>0.12821128979168755</v>
      </c>
      <c r="I45" s="128">
        <f>I42/I46</f>
        <v>0.1654011039967592</v>
      </c>
      <c r="J45" s="128">
        <f t="shared" si="1"/>
        <v>0.14790458286566768</v>
      </c>
      <c r="K45" s="128">
        <f t="shared" si="1"/>
        <v>0.1620989555244834</v>
      </c>
      <c r="L45" s="128">
        <f t="shared" si="1"/>
        <v>0.19106358540702204</v>
      </c>
      <c r="M45" s="128">
        <f t="shared" si="1"/>
        <v>0.19674374565765815</v>
      </c>
    </row>
    <row r="46" spans="1:13" ht="12.75">
      <c r="A46" s="224" t="s">
        <v>34</v>
      </c>
      <c r="B46" s="4" t="s">
        <v>46</v>
      </c>
      <c r="C46" s="139" t="s">
        <v>91</v>
      </c>
      <c r="D46" s="308" t="s">
        <v>92</v>
      </c>
      <c r="E46" s="37">
        <f>'O2_Channel&amp;Results_A'!P29</f>
        <v>1.4865</v>
      </c>
      <c r="F46" s="37">
        <f>'O2_Channel&amp;Results_A'!Q29</f>
        <v>1.476</v>
      </c>
      <c r="G46" s="37">
        <f>'O2_Channel&amp;Results_A'!R29</f>
        <v>1.46475</v>
      </c>
      <c r="H46" s="37">
        <f>'O2_Channel&amp;Results_A'!S29</f>
        <v>1.45742625</v>
      </c>
      <c r="I46" s="37">
        <f>'O2_Channel&amp;Results_A'!T29</f>
        <v>1.45013911875</v>
      </c>
      <c r="J46" s="37">
        <f>'O2_Channel&amp;Results_A'!U29</f>
        <v>1.4356377275624999</v>
      </c>
      <c r="K46" s="37">
        <f>'O2_Channel&amp;Results_A'!V29</f>
        <v>1.4306129955160312</v>
      </c>
      <c r="L46" s="37">
        <f>'O2_Channel&amp;Results_A'!W29</f>
        <v>1.429897689018273</v>
      </c>
      <c r="M46" s="37">
        <f>'O2_Channel&amp;Results_A'!X29</f>
        <v>1.429182740173764</v>
      </c>
    </row>
    <row r="47" spans="1:2" ht="12.75">
      <c r="A47" s="136">
        <f>'O2_Channel&amp;Results_A'!E4</f>
        <v>1.5</v>
      </c>
      <c r="B47" s="4" t="s">
        <v>46</v>
      </c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0.1780389902400242</v>
      </c>
      <c r="G50" s="128">
        <f t="shared" si="2"/>
        <v>0.18139160657623568</v>
      </c>
      <c r="H50" s="128">
        <f t="shared" si="2"/>
        <v>0.15182380240520926</v>
      </c>
      <c r="I50" s="128">
        <f t="shared" si="2"/>
        <v>0.1890136166102809</v>
      </c>
      <c r="J50" s="128">
        <f t="shared" si="2"/>
        <v>0.1715170954791894</v>
      </c>
      <c r="K50" s="128">
        <f t="shared" si="2"/>
        <v>0.1857114681380051</v>
      </c>
      <c r="L50" s="128">
        <f t="shared" si="2"/>
        <v>0.21467609802054374</v>
      </c>
      <c r="M50" s="128">
        <f>M45-$E$45</f>
        <v>0.22035625827117986</v>
      </c>
    </row>
    <row r="55" spans="1:12" ht="13.5" thickBo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131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133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134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137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  <row r="68" spans="1:9" ht="12.75">
      <c r="A68" s="113"/>
      <c r="B68" s="12"/>
      <c r="C68" s="12"/>
      <c r="D68" s="12"/>
      <c r="E68" s="12"/>
      <c r="F68" s="12"/>
      <c r="G68" s="12"/>
      <c r="H68" s="10"/>
      <c r="I68" s="10"/>
    </row>
    <row r="69" spans="1:9" ht="12.75">
      <c r="A69" s="113"/>
      <c r="B69" s="12"/>
      <c r="C69" s="12"/>
      <c r="D69" s="12"/>
      <c r="E69" s="12"/>
      <c r="F69" s="12"/>
      <c r="G69" s="12"/>
      <c r="H69" s="10"/>
      <c r="I69" s="10"/>
    </row>
    <row r="70" spans="1:9" ht="12.75">
      <c r="A70" s="302"/>
      <c r="B70" s="113"/>
      <c r="C70" s="12"/>
      <c r="D70" s="12"/>
      <c r="E70" s="12"/>
      <c r="F70" s="12"/>
      <c r="G70" s="12"/>
      <c r="H70" s="10"/>
      <c r="I70" s="10"/>
    </row>
    <row r="71" spans="1:9" ht="12.75">
      <c r="A71" s="12"/>
      <c r="B71" s="113"/>
      <c r="C71" s="12"/>
      <c r="D71" s="12"/>
      <c r="E71" s="12"/>
      <c r="F71" s="12"/>
      <c r="G71" s="12"/>
      <c r="H71" s="10"/>
      <c r="I71" s="10"/>
    </row>
    <row r="72" spans="1:9" ht="12.75">
      <c r="A72" s="12"/>
      <c r="B72" s="113"/>
      <c r="C72" s="12"/>
      <c r="D72" s="12"/>
      <c r="E72" s="12"/>
      <c r="F72" s="12"/>
      <c r="G72" s="12"/>
      <c r="H72" s="10"/>
      <c r="I72" s="10"/>
    </row>
    <row r="73" spans="1:9" ht="12.75">
      <c r="A73" s="113"/>
      <c r="B73" s="12"/>
      <c r="C73" s="12"/>
      <c r="D73" s="12"/>
      <c r="E73" s="12"/>
      <c r="F73" s="12"/>
      <c r="G73" s="12"/>
      <c r="H73" s="10"/>
      <c r="I73" s="10"/>
    </row>
    <row r="74" spans="1:9" ht="12.75">
      <c r="A74" s="89"/>
      <c r="B74" s="113"/>
      <c r="C74" s="12"/>
      <c r="D74" s="12"/>
      <c r="E74" s="12"/>
      <c r="F74" s="12"/>
      <c r="G74" s="12"/>
      <c r="H74" s="10"/>
      <c r="I74" s="10"/>
    </row>
    <row r="75" spans="1:9" ht="12.75">
      <c r="A75" s="113"/>
      <c r="B75" s="92"/>
      <c r="C75" s="12"/>
      <c r="D75" s="12"/>
      <c r="E75" s="12"/>
      <c r="F75" s="12"/>
      <c r="G75" s="12"/>
      <c r="H75" s="10"/>
      <c r="I75" s="10"/>
    </row>
  </sheetData>
  <sheetProtection/>
  <mergeCells count="4">
    <mergeCell ref="B23:C23"/>
    <mergeCell ref="A2:H2"/>
    <mergeCell ref="A22:N22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30.14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244" t="str">
        <f>L4</f>
        <v>2015-10-08 P6-03.DLD</v>
      </c>
      <c r="B2" s="245" t="str">
        <f>M11</f>
        <v>6B: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M2" s="277" t="s">
        <v>88</v>
      </c>
      <c r="N2" s="278"/>
      <c r="O2" s="278" t="s">
        <v>89</v>
      </c>
      <c r="P2" s="309">
        <f>P32+O32+P3</f>
        <v>18</v>
      </c>
      <c r="Q2" s="309">
        <f>P2+Q3+Q32</f>
        <v>32</v>
      </c>
      <c r="R2" s="279">
        <f aca="true" t="shared" si="0" ref="R2:X2">Q2+R3+R32</f>
        <v>47</v>
      </c>
      <c r="S2" s="279">
        <f t="shared" si="0"/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52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277" t="s">
        <v>90</v>
      </c>
      <c r="N3" s="278"/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152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247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152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246" t="s">
        <v>75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0.021585648148148145</v>
      </c>
      <c r="Q7" s="32">
        <v>0.026608796296296297</v>
      </c>
      <c r="R7" s="32">
        <v>0.032060185185185185</v>
      </c>
      <c r="S7" s="32">
        <v>0.035416666666666666</v>
      </c>
      <c r="T7" s="32">
        <v>0.04010416666666667</v>
      </c>
      <c r="U7" s="32">
        <v>0.04252314814814815</v>
      </c>
      <c r="V7" s="32">
        <v>0.0527662037037037</v>
      </c>
      <c r="W7" s="32">
        <v>0.05482638888888889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0.013703703703703704</v>
      </c>
      <c r="P8" s="32">
        <v>0.02351851851851852</v>
      </c>
      <c r="Q8" s="32">
        <v>0.027766203703703706</v>
      </c>
      <c r="R8" s="32">
        <v>0.03252314814814815</v>
      </c>
      <c r="S8" s="32">
        <v>0.03621527777777778</v>
      </c>
      <c r="T8" s="32">
        <v>0.04079861111111111</v>
      </c>
      <c r="U8" s="32">
        <v>0.043854166666666666</v>
      </c>
      <c r="V8" s="32">
        <v>0.053425925925925925</v>
      </c>
      <c r="W8" s="32">
        <v>0.05569444444444444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46</v>
      </c>
      <c r="P9" s="35">
        <v>84</v>
      </c>
      <c r="Q9" s="35">
        <v>50</v>
      </c>
      <c r="R9" s="35">
        <v>21</v>
      </c>
      <c r="S9" s="35">
        <v>34</v>
      </c>
      <c r="T9" s="35">
        <v>30</v>
      </c>
      <c r="U9" s="35">
        <v>57</v>
      </c>
      <c r="V9" s="35">
        <v>29</v>
      </c>
      <c r="W9" s="35">
        <v>37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262" t="s">
        <v>173</v>
      </c>
      <c r="N10" s="263" t="s">
        <v>165</v>
      </c>
      <c r="O10" s="264">
        <v>154.5817</v>
      </c>
      <c r="P10" s="264">
        <v>133.6546</v>
      </c>
      <c r="Q10" s="264">
        <v>123.6283</v>
      </c>
      <c r="R10" s="264">
        <v>119.8342</v>
      </c>
      <c r="S10" s="264">
        <v>112.9492</v>
      </c>
      <c r="T10" s="264">
        <v>100.687</v>
      </c>
      <c r="U10" s="264">
        <v>85.4315</v>
      </c>
      <c r="V10" s="264">
        <v>116.1007</v>
      </c>
      <c r="W10" s="264">
        <v>96.4967</v>
      </c>
      <c r="X10" s="264">
        <v>89.6863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265" t="s">
        <v>174</v>
      </c>
      <c r="N11" s="252" t="s">
        <v>168</v>
      </c>
      <c r="O11" s="266">
        <v>-0.0996</v>
      </c>
      <c r="P11" s="266">
        <v>41.3681</v>
      </c>
      <c r="Q11" s="266">
        <v>11.0121</v>
      </c>
      <c r="R11" s="266">
        <v>11.8062</v>
      </c>
      <c r="S11" s="266">
        <v>28.3705</v>
      </c>
      <c r="T11" s="266">
        <v>36.066</v>
      </c>
      <c r="U11" s="266">
        <v>83.4779</v>
      </c>
      <c r="V11" s="267">
        <v>118.8911</v>
      </c>
      <c r="W11" s="266">
        <v>96.1466</v>
      </c>
      <c r="X11" s="268">
        <v>2.8525</v>
      </c>
      <c r="Y11" s="28"/>
      <c r="Z11" s="98">
        <f>V11</f>
        <v>118.8911</v>
      </c>
      <c r="AA11" s="215">
        <f>X11</f>
        <v>2.8525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0.9998434246034603</v>
      </c>
      <c r="AF15" s="269">
        <f>W20</f>
        <v>0.8042726144772131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0.3162951643837143</v>
      </c>
      <c r="AC16" s="271">
        <f>S20</f>
        <v>0.21507313005417758</v>
      </c>
      <c r="AD16" s="271">
        <f>T20</f>
        <v>0.2817075034920731</v>
      </c>
      <c r="AE16" s="271">
        <f>U20</f>
        <v>0.692012536279066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248" t="s">
        <v>81</v>
      </c>
      <c r="N17" s="252" t="s">
        <v>3</v>
      </c>
      <c r="O17" s="275"/>
      <c r="P17" s="255">
        <f>P11/P29</f>
        <v>27.829196098217288</v>
      </c>
      <c r="Q17" s="255">
        <f aca="true" t="shared" si="1" ref="Q17:W17">Q11/Q29</f>
        <v>7.460772357723577</v>
      </c>
      <c r="R17" s="255">
        <f>R11/R29</f>
        <v>8.060215053763441</v>
      </c>
      <c r="S17" s="255">
        <f t="shared" si="1"/>
        <v>19.569236075185376</v>
      </c>
      <c r="T17" s="255">
        <f t="shared" si="1"/>
        <v>25.00676027041082</v>
      </c>
      <c r="U17" s="255">
        <f t="shared" si="1"/>
        <v>58.48863198458575</v>
      </c>
      <c r="V17" s="255">
        <f>V11/V29</f>
        <v>83.60836849507736</v>
      </c>
      <c r="W17" s="255">
        <f t="shared" si="1"/>
        <v>67.64932277924363</v>
      </c>
      <c r="X17" s="255">
        <f>X11/X29</f>
        <v>2.018754423213022</v>
      </c>
      <c r="Z17" s="286" t="s">
        <v>15</v>
      </c>
      <c r="AA17" s="76"/>
      <c r="AB17" s="273"/>
      <c r="AC17" s="272">
        <f>R20</f>
        <v>0.07403533838431951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248" t="s">
        <v>81</v>
      </c>
      <c r="N18" s="249" t="s">
        <v>24</v>
      </c>
      <c r="O18" s="249"/>
      <c r="P18" s="255">
        <f aca="true" t="shared" si="2" ref="P18:X18">P17-$AA$20</f>
        <v>25.810441675004267</v>
      </c>
      <c r="Q18" s="255">
        <f t="shared" si="2"/>
        <v>5.442017934510556</v>
      </c>
      <c r="R18" s="255">
        <f t="shared" si="2"/>
        <v>6.04146063055042</v>
      </c>
      <c r="S18" s="255">
        <f t="shared" si="2"/>
        <v>17.550481651972355</v>
      </c>
      <c r="T18" s="255">
        <f t="shared" si="2"/>
        <v>22.988005847197797</v>
      </c>
      <c r="U18" s="255">
        <f t="shared" si="2"/>
        <v>56.469877561372726</v>
      </c>
      <c r="V18" s="255">
        <f t="shared" si="2"/>
        <v>81.58961407186433</v>
      </c>
      <c r="W18" s="255">
        <f t="shared" si="2"/>
        <v>65.63056835603061</v>
      </c>
      <c r="X18" s="255">
        <f t="shared" si="2"/>
        <v>0</v>
      </c>
      <c r="Y18" s="16"/>
      <c r="Z18" s="96">
        <f>$Z11-$AA11</f>
        <v>116.03859999999999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250"/>
      <c r="N19" s="250"/>
      <c r="O19" s="250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251" t="s">
        <v>16</v>
      </c>
      <c r="N20" s="251" t="s">
        <v>24</v>
      </c>
      <c r="O20" s="251"/>
      <c r="P20" s="256">
        <f aca="true" t="shared" si="3" ref="P20:X20">P18/$Z$20</f>
        <v>0.3162951643837143</v>
      </c>
      <c r="Q20" s="256">
        <f t="shared" si="3"/>
        <v>0.06668944215867834</v>
      </c>
      <c r="R20" s="256">
        <f t="shared" si="3"/>
        <v>0.07403533838431951</v>
      </c>
      <c r="S20" s="256">
        <f t="shared" si="3"/>
        <v>0.21507313005417758</v>
      </c>
      <c r="T20" s="256">
        <f t="shared" si="3"/>
        <v>0.2817075034920731</v>
      </c>
      <c r="U20" s="256">
        <f t="shared" si="3"/>
        <v>0.692012536279066</v>
      </c>
      <c r="V20" s="256">
        <f t="shared" si="3"/>
        <v>0.9998434246034603</v>
      </c>
      <c r="W20" s="256">
        <f t="shared" si="3"/>
        <v>0.8042726144772131</v>
      </c>
      <c r="X20" s="256">
        <f t="shared" si="3"/>
        <v>0</v>
      </c>
      <c r="Y20" s="16"/>
      <c r="Z20" s="288">
        <f>Z18/V29</f>
        <v>81.60239099859352</v>
      </c>
      <c r="AA20" s="289">
        <f>AA11/$X$29</f>
        <v>2.018754423213022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M21" s="250"/>
      <c r="N21" s="250"/>
      <c r="O21" s="250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42"/>
      <c r="M22" s="251"/>
      <c r="N22" s="251"/>
      <c r="O22" s="251"/>
      <c r="P22" s="256">
        <f>R11/S11</f>
        <v>0.41614352937029664</v>
      </c>
      <c r="Q22" s="256">
        <f>U11/V11</f>
        <v>0.7021375023025274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M23" s="250"/>
      <c r="N23" s="250"/>
      <c r="O23" s="250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0.19531622313528568</v>
      </c>
      <c r="AF23" s="269">
        <f>W24</f>
        <v>0.21864618212132803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248" t="s">
        <v>77</v>
      </c>
      <c r="N24" s="252" t="s">
        <v>3</v>
      </c>
      <c r="O24" s="253"/>
      <c r="P24" s="256">
        <f>Amp_Channel_B!E45</f>
        <v>0.013925327951564075</v>
      </c>
      <c r="Q24" s="256">
        <f>Amp_Channel_B!F45</f>
        <v>0.16443360840719073</v>
      </c>
      <c r="R24" s="256">
        <f>Amp_Channel_B!G45</f>
        <v>0.2290901106737765</v>
      </c>
      <c r="S24" s="256">
        <f>Amp_Channel_B!H45</f>
        <v>0.15736628638166916</v>
      </c>
      <c r="T24" s="256">
        <f>Amp_Channel_B!I45</f>
        <v>0.17379740966946416</v>
      </c>
      <c r="U24" s="256">
        <f>Amp_Channel_B!J45</f>
        <v>0.1767311209461892</v>
      </c>
      <c r="V24" s="256">
        <f>Amp_Channel_B!K45</f>
        <v>0.19531622313528568</v>
      </c>
      <c r="W24" s="256">
        <f>Amp_Channel_B!L45</f>
        <v>0.21864618212132803</v>
      </c>
      <c r="X24" s="256">
        <f>Amp_Channel_B!M45</f>
        <v>0.21117045451310837</v>
      </c>
      <c r="AB24" s="270">
        <f>P24</f>
        <v>0.013925327951564075</v>
      </c>
      <c r="AC24" s="271">
        <f>S24</f>
        <v>0.15736628638166916</v>
      </c>
      <c r="AD24" s="271">
        <f>T24</f>
        <v>0.17379740966946416</v>
      </c>
      <c r="AE24" s="271">
        <f>U24</f>
        <v>0.1767311209461892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248" t="s">
        <v>78</v>
      </c>
      <c r="N25" s="252" t="s">
        <v>3</v>
      </c>
      <c r="O25" s="250"/>
      <c r="P25" s="256">
        <f>Amp_Channel_B!E50</f>
        <v>0</v>
      </c>
      <c r="Q25" s="256">
        <f>Amp_Channel_B!F50</f>
        <v>0.15050828045562667</v>
      </c>
      <c r="R25" s="256">
        <f>Amp_Channel_B!G50</f>
        <v>0.21516478272221243</v>
      </c>
      <c r="S25" s="256">
        <f>Amp_Channel_B!H50</f>
        <v>0.1434409584301051</v>
      </c>
      <c r="T25" s="256">
        <f>Amp_Channel_B!I50</f>
        <v>0.1598720817179001</v>
      </c>
      <c r="U25" s="256">
        <f>Amp_Channel_B!J50</f>
        <v>0.16280579299462514</v>
      </c>
      <c r="V25" s="256">
        <f>Amp_Channel_B!K50</f>
        <v>0.18139089518372162</v>
      </c>
      <c r="W25" s="256">
        <f>Amp_Channel_B!L50</f>
        <v>0.20472085416976396</v>
      </c>
      <c r="X25" s="256">
        <f>Amp_Channel_B!M50</f>
        <v>0.1972451265615443</v>
      </c>
      <c r="AB25" s="273"/>
      <c r="AC25" s="272">
        <f>R24</f>
        <v>0.2290901106737765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248" t="s">
        <v>79</v>
      </c>
      <c r="N26" s="252" t="s">
        <v>39</v>
      </c>
      <c r="O26" s="253"/>
      <c r="P26" s="256">
        <f>P24/P17</f>
        <v>0.0005003855627887188</v>
      </c>
      <c r="Q26" s="256">
        <f aca="true" t="shared" si="4" ref="Q26:W26">Q24/Q17</f>
        <v>0.0220397568137788</v>
      </c>
      <c r="R26" s="256">
        <f t="shared" si="4"/>
        <v>0.028422332300775364</v>
      </c>
      <c r="S26" s="256">
        <f t="shared" si="4"/>
        <v>0.008041514026253499</v>
      </c>
      <c r="T26" s="256">
        <f t="shared" si="4"/>
        <v>0.006950017027000074</v>
      </c>
      <c r="U26" s="256">
        <f t="shared" si="4"/>
        <v>0.00302163198128425</v>
      </c>
      <c r="V26" s="256">
        <f t="shared" si="4"/>
        <v>0.0023360846127117693</v>
      </c>
      <c r="W26" s="256">
        <f t="shared" si="4"/>
        <v>0.0032320527854332592</v>
      </c>
      <c r="X26" s="256">
        <f>X24/X17</f>
        <v>0.1046043303162216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246" t="s">
        <v>76</v>
      </c>
      <c r="B27" s="71"/>
      <c r="C27" s="64"/>
      <c r="D27" s="64"/>
      <c r="E27" s="64"/>
      <c r="F27" s="64"/>
      <c r="G27" s="64"/>
      <c r="L27" s="42"/>
      <c r="M27" s="248" t="s">
        <v>79</v>
      </c>
      <c r="N27" s="293" t="s">
        <v>24</v>
      </c>
      <c r="O27" s="254"/>
      <c r="P27" s="292">
        <f>P24/P18</f>
        <v>0.0005395230398187974</v>
      </c>
      <c r="Q27" s="292">
        <f aca="true" t="shared" si="5" ref="Q27:W27">Q24/Q18</f>
        <v>0.030215557976102033</v>
      </c>
      <c r="R27" s="292">
        <f t="shared" si="5"/>
        <v>0.03791965630220531</v>
      </c>
      <c r="S27" s="292">
        <f t="shared" si="5"/>
        <v>0.008966493883316533</v>
      </c>
      <c r="T27" s="292">
        <f t="shared" si="5"/>
        <v>0.007560351725360719</v>
      </c>
      <c r="U27" s="292">
        <f t="shared" si="5"/>
        <v>0.0031296529863043153</v>
      </c>
      <c r="V27" s="292">
        <f t="shared" si="5"/>
        <v>0.002393885856148929</v>
      </c>
      <c r="W27" s="292">
        <f t="shared" si="5"/>
        <v>0.0033314686676980034</v>
      </c>
      <c r="X27" s="257"/>
      <c r="AX27" s="22"/>
      <c r="BC27" s="17"/>
    </row>
    <row r="28" spans="1:55" s="16" customFormat="1" ht="13.5" customHeight="1" thickBot="1">
      <c r="A28" s="243" t="s">
        <v>1</v>
      </c>
      <c r="B28" s="71"/>
      <c r="C28" s="64"/>
      <c r="D28" s="64"/>
      <c r="E28" s="64"/>
      <c r="F28" s="64"/>
      <c r="G28" s="64"/>
      <c r="L28" s="282"/>
      <c r="M28" s="290" t="s">
        <v>80</v>
      </c>
      <c r="N28" s="291" t="s">
        <v>39</v>
      </c>
      <c r="O28" s="291"/>
      <c r="P28" s="256">
        <f>P25/P17</f>
        <v>0</v>
      </c>
      <c r="Q28" s="256">
        <f aca="true" t="shared" si="6" ref="Q28:X28">Q25/Q17</f>
        <v>0.02017328411043352</v>
      </c>
      <c r="R28" s="256">
        <f t="shared" si="6"/>
        <v>0.026694670215002343</v>
      </c>
      <c r="S28" s="256">
        <f t="shared" si="6"/>
        <v>0.007329921202800263</v>
      </c>
      <c r="T28" s="256">
        <f t="shared" si="6"/>
        <v>0.006393154490590623</v>
      </c>
      <c r="U28" s="256">
        <f t="shared" si="6"/>
        <v>0.0027835459211549246</v>
      </c>
      <c r="V28" s="256">
        <f t="shared" si="6"/>
        <v>0.0021695303765483886</v>
      </c>
      <c r="W28" s="256">
        <f t="shared" si="6"/>
        <v>0.003026207000442834</v>
      </c>
      <c r="X28" s="256">
        <f t="shared" si="6"/>
        <v>0.09770635016002177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295" t="s">
        <v>91</v>
      </c>
      <c r="N29" s="253" t="s">
        <v>92</v>
      </c>
      <c r="O29" s="37"/>
      <c r="P29" s="257">
        <f>$E$4-($E$4*P2/1000)/2</f>
        <v>1.4865</v>
      </c>
      <c r="Q29" s="257">
        <f>$E$4-($E$4*Q2/1000)/2</f>
        <v>1.476</v>
      </c>
      <c r="R29" s="257">
        <f aca="true" t="shared" si="7" ref="R29:X29">$E$4-($E$4*R2/1000)/2</f>
        <v>1.46475</v>
      </c>
      <c r="S29" s="257">
        <f>$E$4-($E$4*S2/1000)/2</f>
        <v>1.44975</v>
      </c>
      <c r="T29" s="257">
        <f t="shared" si="7"/>
        <v>1.44225</v>
      </c>
      <c r="U29" s="257">
        <f t="shared" si="7"/>
        <v>1.42725</v>
      </c>
      <c r="V29" s="257">
        <f t="shared" si="7"/>
        <v>1.422</v>
      </c>
      <c r="W29" s="257">
        <f t="shared" si="7"/>
        <v>1.42125</v>
      </c>
      <c r="X29" s="257">
        <f t="shared" si="7"/>
        <v>1.413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0.002393885856148929</v>
      </c>
      <c r="AF32" s="320">
        <f>W27</f>
        <v>0.0033314686676980034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0.0005395230398187974</v>
      </c>
      <c r="AC33" s="318">
        <f>S27</f>
        <v>0.008966493883316533</v>
      </c>
      <c r="AD33" s="318">
        <f>T27</f>
        <v>0.007560351725360719</v>
      </c>
      <c r="AE33" s="318">
        <f>U27</f>
        <v>0.0031296529863043153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21"/>
      <c r="AC34" s="319">
        <f>R27</f>
        <v>0.03791965630220531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143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76"/>
      <c r="Y68" s="20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L69" s="137"/>
      <c r="M69" s="202"/>
      <c r="N69" s="174"/>
      <c r="O69" s="174"/>
      <c r="P69" s="37"/>
      <c r="Q69" s="37"/>
      <c r="R69" s="37"/>
      <c r="S69" s="37"/>
      <c r="T69" s="37"/>
      <c r="U69" s="37"/>
      <c r="V69" s="37"/>
      <c r="X69" s="97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L70" s="16"/>
      <c r="M70" s="16"/>
      <c r="N70" s="16"/>
      <c r="O70" s="16"/>
      <c r="P70" s="183"/>
      <c r="Q70" s="184"/>
      <c r="R70" s="184"/>
      <c r="S70" s="184"/>
      <c r="T70" s="183"/>
      <c r="U70" s="183"/>
      <c r="V70" s="184"/>
      <c r="W70" s="144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L71" s="203"/>
      <c r="M71" s="204"/>
      <c r="N71" s="204"/>
      <c r="O71" s="204"/>
      <c r="P71" s="37"/>
      <c r="Q71" s="37"/>
      <c r="R71" s="37"/>
      <c r="S71" s="37"/>
      <c r="T71" s="37"/>
      <c r="U71" s="37"/>
      <c r="V71" s="37"/>
      <c r="W71" s="37"/>
      <c r="AX71" s="149"/>
      <c r="BC71" s="191"/>
    </row>
    <row r="72" spans="1:55" s="16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28"/>
      <c r="P72" s="205"/>
      <c r="Q72" s="205"/>
      <c r="R72" s="206"/>
      <c r="S72" s="123"/>
      <c r="T72" s="28"/>
      <c r="U72" s="28"/>
      <c r="V72" s="28"/>
      <c r="W72" s="28"/>
      <c r="X72" s="28"/>
      <c r="Y72" s="28"/>
      <c r="AX72" s="22"/>
      <c r="BC72" s="17"/>
    </row>
    <row r="73" spans="1:55" s="14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28"/>
      <c r="M73" s="204"/>
      <c r="N73" s="204"/>
      <c r="O73" s="204"/>
      <c r="P73" s="37"/>
      <c r="Q73" s="37"/>
      <c r="R73" s="37"/>
      <c r="S73" s="28"/>
      <c r="T73" s="28"/>
      <c r="U73" s="28"/>
      <c r="V73" s="28"/>
      <c r="W73" s="28"/>
      <c r="X73" s="137"/>
      <c r="Y73" s="137"/>
      <c r="AX73" s="149"/>
      <c r="BC73" s="138"/>
    </row>
    <row r="74" spans="1:57" s="137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179"/>
      <c r="AZ74" s="207"/>
      <c r="BA74" s="207"/>
      <c r="BB74" s="207"/>
      <c r="BE74" s="192"/>
    </row>
    <row r="75" spans="1:56" s="137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J75" s="208"/>
      <c r="K75" s="208"/>
      <c r="L75" s="141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AY75" s="207"/>
      <c r="AZ75" s="207"/>
      <c r="BA75" s="207"/>
      <c r="BD75" s="192"/>
    </row>
    <row r="76" spans="1:56" s="137" customFormat="1" ht="13.5" customHeight="1">
      <c r="A76" s="113" t="s">
        <v>144</v>
      </c>
      <c r="B76" s="12"/>
      <c r="C76" s="12"/>
      <c r="D76" s="12"/>
      <c r="E76" s="12"/>
      <c r="F76" s="12"/>
      <c r="G76" s="12"/>
      <c r="H76" s="10"/>
      <c r="I76" s="10"/>
      <c r="J76" s="208"/>
      <c r="K76" s="208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Y76" s="207"/>
      <c r="AZ76" s="207"/>
      <c r="BA76" s="207"/>
      <c r="BD76" s="192"/>
    </row>
    <row r="77" spans="1:56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J77" s="208"/>
      <c r="K77" s="208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Y77" s="207"/>
      <c r="AZ77" s="207"/>
      <c r="BA77" s="207"/>
      <c r="BD77" s="192"/>
    </row>
    <row r="78" spans="1:57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93"/>
      <c r="K78" s="93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Y78" s="21"/>
      <c r="BB78"/>
      <c r="BD78" s="2"/>
      <c r="BE78"/>
    </row>
    <row r="79" spans="1:57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93"/>
      <c r="K79" s="93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Y79" s="21"/>
      <c r="BB79"/>
      <c r="BD79" s="2"/>
      <c r="BE79"/>
    </row>
    <row r="80" spans="1:35" ht="13.5" customHeight="1">
      <c r="A80" s="12"/>
      <c r="B80" s="113" t="s">
        <v>145</v>
      </c>
      <c r="C80" s="12"/>
      <c r="D80" s="12"/>
      <c r="E80" s="12"/>
      <c r="F80" s="12"/>
      <c r="G80" s="12"/>
      <c r="H80" s="10"/>
      <c r="I80" s="10"/>
      <c r="J80" s="93"/>
      <c r="K80" s="93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</row>
    <row r="81" spans="1:35" ht="13.5" customHeight="1">
      <c r="A81" s="91" t="s">
        <v>110</v>
      </c>
      <c r="B81" s="113" t="s">
        <v>146</v>
      </c>
      <c r="C81" s="12"/>
      <c r="D81" s="12"/>
      <c r="E81" s="12"/>
      <c r="F81" s="12"/>
      <c r="G81" s="12"/>
      <c r="H81" s="10"/>
      <c r="I81" s="10"/>
      <c r="J81" s="93"/>
      <c r="K81" s="93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</row>
    <row r="82" spans="1:35" ht="13.5" customHeight="1">
      <c r="A82" s="12"/>
      <c r="B82" s="113" t="s">
        <v>147</v>
      </c>
      <c r="C82" s="12"/>
      <c r="D82" s="12"/>
      <c r="E82" s="12"/>
      <c r="F82" s="12"/>
      <c r="G82" s="12"/>
      <c r="H82" s="10"/>
      <c r="I82" s="10"/>
      <c r="J82" s="10"/>
      <c r="K82" s="10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</row>
    <row r="83" spans="1:3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</row>
    <row r="84" spans="1:11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37"/>
      <c r="AA86" s="137"/>
      <c r="AB86" s="137"/>
      <c r="AC86" s="137"/>
      <c r="AD86" s="137"/>
      <c r="AE86" s="137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37"/>
      <c r="AA87" s="137"/>
      <c r="AB87" s="137"/>
      <c r="AC87" s="137"/>
      <c r="AD87" s="137"/>
      <c r="AE87" s="137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12"/>
      <c r="B88" s="113" t="s">
        <v>148</v>
      </c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37"/>
      <c r="AA88" s="137"/>
      <c r="AB88" s="137"/>
      <c r="AC88" s="137"/>
      <c r="AD88" s="137"/>
      <c r="AE88" s="137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149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150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1"/>
      <c r="B95" s="113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1"/>
      <c r="B97" s="113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2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3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3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3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3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5"/>
      <c r="B104" s="116"/>
      <c r="C104" s="116"/>
      <c r="D104" s="116"/>
      <c r="E104" s="116"/>
      <c r="F104" s="116"/>
      <c r="G104" s="116"/>
      <c r="H104" s="117"/>
      <c r="I104" s="117"/>
      <c r="J104" s="117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6"/>
      <c r="B105" s="116"/>
      <c r="C105" s="116"/>
      <c r="D105" s="116"/>
      <c r="E105" s="116"/>
      <c r="F105" s="116"/>
      <c r="G105" s="116"/>
      <c r="H105" s="117"/>
      <c r="I105" s="117"/>
      <c r="J105" s="117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6"/>
      <c r="B106" s="116"/>
      <c r="C106" s="116"/>
      <c r="D106" s="116"/>
      <c r="E106" s="116"/>
      <c r="F106" s="116"/>
      <c r="G106" s="116"/>
      <c r="H106" s="117"/>
      <c r="I106" s="117"/>
      <c r="J106" s="117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6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6"/>
      <c r="B113" s="86"/>
      <c r="C113" s="86"/>
      <c r="D113" s="86"/>
      <c r="E113" s="86"/>
      <c r="F113" s="86"/>
      <c r="G113" s="86"/>
      <c r="H113" s="95"/>
      <c r="I113" s="95"/>
      <c r="J113" s="95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6"/>
      <c r="B114" s="86"/>
      <c r="C114" s="86"/>
      <c r="D114" s="86"/>
      <c r="E114" s="86"/>
      <c r="F114" s="86"/>
      <c r="G114" s="86"/>
      <c r="H114" s="95"/>
      <c r="I114" s="95"/>
      <c r="J114" s="95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6"/>
      <c r="B115" s="86"/>
      <c r="C115" s="86"/>
      <c r="D115" s="86"/>
      <c r="E115" s="86"/>
      <c r="F115" s="86"/>
      <c r="G115" s="86"/>
      <c r="H115" s="95"/>
      <c r="I115" s="95"/>
      <c r="J115" s="95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37"/>
      <c r="AA123" s="137"/>
      <c r="AB123" s="137"/>
      <c r="AC123" s="137"/>
      <c r="AD123" s="137"/>
      <c r="AE123" s="137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6">
    <mergeCell ref="M1:N1"/>
    <mergeCell ref="AB13:AF13"/>
    <mergeCell ref="AB21:AF21"/>
    <mergeCell ref="AB30:AF30"/>
    <mergeCell ref="M54:N54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84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48</v>
      </c>
      <c r="C4" s="227">
        <v>0.6537</v>
      </c>
      <c r="D4" s="227">
        <v>0.5991</v>
      </c>
      <c r="E4" s="227">
        <v>0.6619</v>
      </c>
      <c r="F4" s="227"/>
      <c r="G4" s="227">
        <v>0.6713</v>
      </c>
      <c r="J4">
        <f>$C4/C4</f>
        <v>1</v>
      </c>
      <c r="K4">
        <f>$C4/D4</f>
        <v>1.0911367050575864</v>
      </c>
      <c r="L4">
        <f>$C4/E4</f>
        <v>0.9876114216649039</v>
      </c>
      <c r="M4" t="e">
        <f>$C4/F4</f>
        <v>#DIV/0!</v>
      </c>
      <c r="N4">
        <f>$C4/G4</f>
        <v>0.9737822136153731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247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0.018368055555555554</v>
      </c>
      <c r="E29" s="32">
        <v>0.0218287037037037</v>
      </c>
      <c r="F29" s="32">
        <v>0.027650462962962963</v>
      </c>
      <c r="G29" s="32">
        <v>0.03231481481481482</v>
      </c>
      <c r="H29" s="32">
        <v>0.03539351851851852</v>
      </c>
      <c r="I29" s="32">
        <v>0.040428240740740744</v>
      </c>
      <c r="J29" s="32">
        <v>0.04252314814814815</v>
      </c>
      <c r="K29" s="32">
        <v>0.05287037037037037</v>
      </c>
      <c r="L29" s="32">
        <v>0.05506944444444445</v>
      </c>
      <c r="M29" s="32">
        <v>0.057129629629629634</v>
      </c>
    </row>
    <row r="30" spans="1:13" ht="12.75">
      <c r="A30" s="5"/>
      <c r="B30" s="1" t="s">
        <v>162</v>
      </c>
      <c r="C30" s="32"/>
      <c r="D30" s="32">
        <v>0.018645833333333334</v>
      </c>
      <c r="E30" s="32">
        <v>0.023194444444444445</v>
      </c>
      <c r="F30" s="32">
        <v>0.028125</v>
      </c>
      <c r="G30" s="32">
        <v>0.032615740740740744</v>
      </c>
      <c r="H30" s="32">
        <v>0.03621527777777778</v>
      </c>
      <c r="I30" s="32">
        <v>0.040844907407407406</v>
      </c>
      <c r="J30" s="32">
        <v>0.043854166666666666</v>
      </c>
      <c r="K30" s="32">
        <v>0.053425925925925925</v>
      </c>
      <c r="L30" s="32">
        <v>0.05569444444444444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12</v>
      </c>
      <c r="E31" s="35">
        <v>59</v>
      </c>
      <c r="F31" s="35">
        <v>21</v>
      </c>
      <c r="G31" s="35">
        <v>13</v>
      </c>
      <c r="H31" s="35">
        <v>36</v>
      </c>
      <c r="I31" s="35">
        <v>18</v>
      </c>
      <c r="J31" s="35">
        <v>57</v>
      </c>
      <c r="K31" s="35">
        <v>25</v>
      </c>
      <c r="L31" s="35">
        <v>26</v>
      </c>
      <c r="M31" s="35">
        <v>21</v>
      </c>
    </row>
    <row r="32" spans="1:13" ht="12.75">
      <c r="A32" s="258"/>
      <c r="B32" s="259" t="s">
        <v>171</v>
      </c>
      <c r="C32" s="260" t="s">
        <v>165</v>
      </c>
      <c r="D32" s="261">
        <v>0.3146</v>
      </c>
      <c r="E32" s="261">
        <v>0.0615</v>
      </c>
      <c r="F32" s="261">
        <v>0.3416</v>
      </c>
      <c r="G32" s="261">
        <v>1.2068</v>
      </c>
      <c r="H32" s="261">
        <v>1.5147</v>
      </c>
      <c r="I32" s="234">
        <v>1.9634</v>
      </c>
      <c r="J32" s="234">
        <v>2.1227</v>
      </c>
      <c r="K32" s="234">
        <v>2.4866</v>
      </c>
      <c r="L32" s="234">
        <v>2.6443</v>
      </c>
      <c r="M32" s="234">
        <v>2.9082</v>
      </c>
    </row>
    <row r="33" spans="1:13" ht="12.75">
      <c r="A33" s="258" t="s">
        <v>166</v>
      </c>
      <c r="B33" s="259" t="s">
        <v>172</v>
      </c>
      <c r="C33" s="260" t="s">
        <v>168</v>
      </c>
      <c r="D33" s="261">
        <v>0.4302</v>
      </c>
      <c r="E33" s="261">
        <v>0.4509</v>
      </c>
      <c r="F33" s="261">
        <v>0.6167</v>
      </c>
      <c r="G33" s="261">
        <v>0.7018</v>
      </c>
      <c r="H33" s="261">
        <v>0.6666</v>
      </c>
      <c r="I33" s="234">
        <v>0.6894</v>
      </c>
      <c r="J33" s="234">
        <v>0.691</v>
      </c>
      <c r="K33" s="234">
        <v>0.727</v>
      </c>
      <c r="L33" s="234">
        <v>0.7609</v>
      </c>
      <c r="M33" s="234">
        <v>0.7482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0.4302</v>
      </c>
      <c r="E41" s="225">
        <f>E33*J4</f>
        <v>0.4509</v>
      </c>
      <c r="F41" s="225">
        <f>F33*K4</f>
        <v>0.6729040060090136</v>
      </c>
      <c r="G41" s="225">
        <f>G33*K4</f>
        <v>0.7657597396094141</v>
      </c>
      <c r="H41" s="225">
        <f>H33*L4</f>
        <v>0.6583417736818249</v>
      </c>
      <c r="I41" s="225">
        <f>I33*L4</f>
        <v>0.6808593140957847</v>
      </c>
      <c r="J41" s="225">
        <f>J33*L4</f>
        <v>0.6824394923704485</v>
      </c>
      <c r="K41" s="225">
        <f>K33*N4</f>
        <v>0.7079396692983763</v>
      </c>
      <c r="L41" s="225">
        <f>L33*N4</f>
        <v>0.7409508863399374</v>
      </c>
      <c r="M41" s="225">
        <f>M33*N4</f>
        <v>0.7285838522270222</v>
      </c>
    </row>
    <row r="42" spans="1:13" ht="14.25">
      <c r="A42" s="219" t="s">
        <v>154</v>
      </c>
      <c r="E42" s="128">
        <f>E41-$D$41</f>
        <v>0.020699999999999996</v>
      </c>
      <c r="F42" s="128">
        <f aca="true" t="shared" si="0" ref="F42:M42">F41-$D$41</f>
        <v>0.24270400600901354</v>
      </c>
      <c r="G42" s="128">
        <f t="shared" si="0"/>
        <v>0.3355597396094141</v>
      </c>
      <c r="H42" s="128">
        <f t="shared" si="0"/>
        <v>0.22814177368182487</v>
      </c>
      <c r="I42" s="128">
        <f t="shared" si="0"/>
        <v>0.2506593140957847</v>
      </c>
      <c r="J42" s="128">
        <f t="shared" si="0"/>
        <v>0.2522394923704485</v>
      </c>
      <c r="K42" s="128">
        <f t="shared" si="0"/>
        <v>0.27773966929837623</v>
      </c>
      <c r="L42" s="128">
        <f t="shared" si="0"/>
        <v>0.3107508863399374</v>
      </c>
      <c r="M42" s="128">
        <f t="shared" si="0"/>
        <v>0.29838385222702213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0.013925327951564075</v>
      </c>
      <c r="F45" s="128">
        <f aca="true" t="shared" si="1" ref="F45:L45">F42/F46</f>
        <v>0.16443360840719073</v>
      </c>
      <c r="G45" s="128">
        <f t="shared" si="1"/>
        <v>0.2290901106737765</v>
      </c>
      <c r="H45" s="128">
        <f t="shared" si="1"/>
        <v>0.15736628638166916</v>
      </c>
      <c r="I45" s="128">
        <f t="shared" si="1"/>
        <v>0.17379740966946416</v>
      </c>
      <c r="J45" s="128">
        <f t="shared" si="1"/>
        <v>0.1767311209461892</v>
      </c>
      <c r="K45" s="128">
        <f t="shared" si="1"/>
        <v>0.19531622313528568</v>
      </c>
      <c r="L45" s="128">
        <f t="shared" si="1"/>
        <v>0.21864618212132803</v>
      </c>
      <c r="M45" s="128">
        <f>M42/M46</f>
        <v>0.21117045451310837</v>
      </c>
    </row>
    <row r="46" spans="1:13" ht="12.75">
      <c r="A46" s="224" t="s">
        <v>34</v>
      </c>
      <c r="B46" s="4" t="s">
        <v>46</v>
      </c>
      <c r="C46" s="295" t="s">
        <v>91</v>
      </c>
      <c r="D46" s="310" t="s">
        <v>92</v>
      </c>
      <c r="E46" s="257">
        <f>'O2_Channel&amp;Results_B'!P29</f>
        <v>1.4865</v>
      </c>
      <c r="F46" s="257">
        <f>'O2_Channel&amp;Results_B'!Q29</f>
        <v>1.476</v>
      </c>
      <c r="G46" s="257">
        <f>'O2_Channel&amp;Results_B'!R29</f>
        <v>1.46475</v>
      </c>
      <c r="H46" s="257">
        <f>'O2_Channel&amp;Results_B'!S29</f>
        <v>1.44975</v>
      </c>
      <c r="I46" s="257">
        <f>'O2_Channel&amp;Results_B'!T29</f>
        <v>1.44225</v>
      </c>
      <c r="J46" s="257">
        <f>'O2_Channel&amp;Results_B'!U29</f>
        <v>1.42725</v>
      </c>
      <c r="K46" s="257">
        <f>'O2_Channel&amp;Results_B'!V29</f>
        <v>1.422</v>
      </c>
      <c r="L46" s="257">
        <f>'O2_Channel&amp;Results_B'!W29</f>
        <v>1.42125</v>
      </c>
      <c r="M46" s="257">
        <f>'O2_Channel&amp;Results_B'!X29</f>
        <v>1.413</v>
      </c>
    </row>
    <row r="47" spans="1:2" ht="12.75">
      <c r="A47" s="136">
        <f>'O2_Channel&amp;Results_A'!E4</f>
        <v>1.5</v>
      </c>
      <c r="B47" s="4"/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0.15050828045562667</v>
      </c>
      <c r="G50" s="128">
        <f t="shared" si="2"/>
        <v>0.21516478272221243</v>
      </c>
      <c r="H50" s="128">
        <f t="shared" si="2"/>
        <v>0.1434409584301051</v>
      </c>
      <c r="I50" s="128">
        <f t="shared" si="2"/>
        <v>0.1598720817179001</v>
      </c>
      <c r="J50" s="128">
        <f t="shared" si="2"/>
        <v>0.16280579299462514</v>
      </c>
      <c r="K50" s="128">
        <f t="shared" si="2"/>
        <v>0.18139089518372162</v>
      </c>
      <c r="L50" s="128">
        <f t="shared" si="2"/>
        <v>0.20472085416976396</v>
      </c>
      <c r="M50" s="128">
        <f>M45-$E$45</f>
        <v>0.1972451265615443</v>
      </c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139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140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141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142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</sheetData>
  <sheetProtection/>
  <mergeCells count="4">
    <mergeCell ref="A2:H2"/>
    <mergeCell ref="A22:N22"/>
    <mergeCell ref="B23:C23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